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60" yWindow="20" windowWidth="18410" windowHeight="6920" tabRatio="722" activeTab="0"/>
  </bookViews>
  <sheets>
    <sheet name="Table of Contents" sheetId="1" r:id="rId1"/>
    <sheet name="CTKR-ATTND outside DN" sheetId="2" r:id="rId2"/>
    <sheet name="Full time models" sheetId="3" r:id="rId3"/>
    <sheet name="Academics" sheetId="4" r:id="rId4"/>
    <sheet name="Grades 3-7" sheetId="5" r:id="rId5"/>
    <sheet name="Senior Grades" sheetId="6" r:id="rId6"/>
    <sheet name="Mtce Super Cork" sheetId="7" r:id="rId7"/>
    <sheet name="Crafts" sheetId="8" r:id="rId8"/>
    <sheet name="Higher order attds" sheetId="9" r:id="rId9"/>
    <sheet name="SIPTU Techs" sheetId="10" r:id="rId10"/>
    <sheet name="UNITE Techs" sheetId="11" r:id="rId11"/>
    <sheet name="Cr.Assts" sheetId="12" r:id="rId12"/>
    <sheet name="Tech Assts" sheetId="13" r:id="rId13"/>
    <sheet name="DN GOs&amp; DIT" sheetId="14" r:id="rId14"/>
    <sheet name=" Lab Asst DIT" sheetId="15" r:id="rId15"/>
    <sheet name="DIT Library Staff" sheetId="16" r:id="rId16"/>
    <sheet name="Officer &amp; Mgmt Grades" sheetId="17" r:id="rId17"/>
    <sheet name="Student Counsellors" sheetId="18" r:id="rId18"/>
    <sheet name="Nurses" sheetId="19" r:id="rId19"/>
    <sheet name="Librarian &amp; Careers Off" sheetId="20" r:id="rId20"/>
    <sheet name="MIC" sheetId="21" r:id="rId21"/>
    <sheet name="MIC Grossed Up" sheetId="22" r:id="rId22"/>
    <sheet name="Cathal Brugha Street " sheetId="23" r:id="rId23"/>
    <sheet name="Killybegs" sheetId="24" r:id="rId24"/>
    <sheet name="NCAD" sheetId="25" r:id="rId25"/>
    <sheet name="St Angelas" sheetId="26" r:id="rId26"/>
    <sheet name="TRBDI" sheetId="27" r:id="rId27"/>
  </sheets>
  <definedNames>
    <definedName name="_xlnm.Print_Area" localSheetId="3">'Academics'!#REF!</definedName>
    <definedName name="_xlnm.Print_Area" localSheetId="11">'Cr.Assts'!$A$1:$A$19</definedName>
    <definedName name="_xlnm.Print_Area" localSheetId="1">'CTKR-ATTND outside DN'!$A$1:$I$141</definedName>
    <definedName name="_xlnm.Print_Area" localSheetId="15">'DIT Library Staff'!$A$1:$A$20</definedName>
    <definedName name="_xlnm.Print_Area" localSheetId="2">'Full time models'!$A$1:$A$8</definedName>
    <definedName name="_xlnm.Print_Area" localSheetId="4">'Grades 3-7'!$A$1:$I$54</definedName>
    <definedName name="_xlnm.Print_Area" localSheetId="8">'Higher order attds'!$A$1:$A$29</definedName>
    <definedName name="_xlnm.Print_Area" localSheetId="6">'Mtce Super Cork'!$A$2:$A$14</definedName>
    <definedName name="_xlnm.Print_Area" localSheetId="18">'Nurses'!$A$1:$A$8</definedName>
    <definedName name="_xlnm.Print_Area" localSheetId="16">'Officer &amp; Mgmt Grades'!$A$1:$A$26</definedName>
    <definedName name="_xlnm.Print_Area" localSheetId="5">'Senior Grades'!$A$1:$A$43</definedName>
    <definedName name="_xlnm.Print_Area" localSheetId="17">'Student Counsellors'!$A$1:$A$22</definedName>
    <definedName name="_xlnm.Print_Area" localSheetId="12">'Tech Assts'!$A$1:$E$10</definedName>
  </definedNames>
  <calcPr fullCalcOnLoad="1"/>
</workbook>
</file>

<file path=xl/comments15.xml><?xml version="1.0" encoding="utf-8"?>
<comments xmlns="http://schemas.openxmlformats.org/spreadsheetml/2006/main">
  <authors>
    <author>McGuigan, Margaret</author>
  </authors>
  <commentList>
    <comment ref="A1" authorId="0">
      <text>
        <r>
          <rPr>
            <sz val="9"/>
            <rFont val="Tahoma"/>
            <family val="2"/>
          </rPr>
          <t>See File IX/149/09 re sanction for implementation of LCR 21012 - re-title of grade of Higher Order Attendant and new scale.
Applies now in all ITs</t>
        </r>
      </text>
    </comment>
  </commentList>
</comments>
</file>

<file path=xl/comments17.xml><?xml version="1.0" encoding="utf-8"?>
<comments xmlns="http://schemas.openxmlformats.org/spreadsheetml/2006/main">
  <authors>
    <author>External Staff Relations Section</author>
  </authors>
  <commentList>
    <comment ref="A20" authorId="0">
      <text>
        <r>
          <rPr>
            <sz val="8"/>
            <rFont val="Tahoma"/>
            <family val="2"/>
          </rPr>
          <t>New scale wef 1.1.2000 based on 80.6% of Reg/Sec Fin. Contr.scale.  See file IX/1/93 vol II(b)</t>
        </r>
      </text>
    </comment>
  </commentList>
</comments>
</file>

<file path=xl/comments25.xml><?xml version="1.0" encoding="utf-8"?>
<comments xmlns="http://schemas.openxmlformats.org/spreadsheetml/2006/main">
  <authors>
    <author>Kieran Dollard (PER)</author>
  </authors>
  <commentList>
    <comment ref="B207" authorId="0">
      <text>
        <r>
          <rPr>
            <b/>
            <sz val="9"/>
            <rFont val="Tahoma"/>
            <family val="2"/>
          </rPr>
          <t>Figure updated in line with salary progression in email (consistent with Former Director DIT post)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<sst xmlns="http://schemas.openxmlformats.org/spreadsheetml/2006/main" count="1068" uniqueCount="403">
  <si>
    <t>Salary Scales for Academic Staff in Institutes of Technology</t>
  </si>
  <si>
    <t>Existing Structure</t>
  </si>
  <si>
    <t>College Teacher</t>
  </si>
  <si>
    <t>Lecturer Scale I</t>
  </si>
  <si>
    <t xml:space="preserve"> </t>
  </si>
  <si>
    <t>Long Service Increments LSI I</t>
  </si>
  <si>
    <t xml:space="preserve">LSI 2 </t>
  </si>
  <si>
    <t>New Structure</t>
  </si>
  <si>
    <t>Assistant Lecturer</t>
  </si>
  <si>
    <t xml:space="preserve">Senior Lecturer I </t>
  </si>
  <si>
    <t>(Teaching)</t>
  </si>
  <si>
    <t>Senior Lecturer II</t>
  </si>
  <si>
    <t>Senior Lecturer III</t>
  </si>
  <si>
    <t>Grade VII</t>
  </si>
  <si>
    <t>1st Long Service Increment</t>
  </si>
  <si>
    <t>2nd Long Service Increment</t>
  </si>
  <si>
    <t>Grade VI</t>
  </si>
  <si>
    <t xml:space="preserve">Grade V </t>
  </si>
  <si>
    <t xml:space="preserve">Grade IV </t>
  </si>
  <si>
    <t>Grade III</t>
  </si>
  <si>
    <t>Long Service Increment</t>
  </si>
  <si>
    <t xml:space="preserve">Scale A </t>
  </si>
  <si>
    <t>LSI - payable after three years service on the maximum of the scale</t>
  </si>
  <si>
    <t>Scale A  applies to those who opted not to join 1977 Superannuation Scheme</t>
  </si>
  <si>
    <t>Scale B</t>
  </si>
  <si>
    <t>Scale B  applies to those who have joined 1977 Superannuation Scheme</t>
  </si>
  <si>
    <t>Scale A</t>
  </si>
  <si>
    <t>Institutes of Technology</t>
  </si>
  <si>
    <t>College Librarian</t>
  </si>
  <si>
    <t>SCALES FOR PENSION PURPOSES ONLY</t>
  </si>
  <si>
    <t>DIRECTOR</t>
  </si>
  <si>
    <t xml:space="preserve">1.    All Directors in </t>
  </si>
  <si>
    <t xml:space="preserve">       I.T.s and D.I.T. except</t>
  </si>
  <si>
    <t xml:space="preserve">       as specified at 2 below</t>
  </si>
  <si>
    <t xml:space="preserve">2.a)   Cork and Waterford </t>
  </si>
  <si>
    <t xml:space="preserve">        I.T.s</t>
  </si>
  <si>
    <t xml:space="preserve">  b)   Former Principals</t>
  </si>
  <si>
    <t xml:space="preserve">       of Bolton St. and Kevin St.</t>
  </si>
  <si>
    <t xml:space="preserve">       Colleges of Technology</t>
  </si>
  <si>
    <t>GENERAL</t>
  </si>
  <si>
    <t>OPERATIVE</t>
  </si>
  <si>
    <t>part-time hourly rate</t>
  </si>
  <si>
    <t>Full Time Models</t>
  </si>
  <si>
    <t>Assistant Principal Officer</t>
  </si>
  <si>
    <t>President*</t>
  </si>
  <si>
    <t>Directors*</t>
  </si>
  <si>
    <t>* Includes addition of1/19th to allow for superannuation contribution</t>
  </si>
  <si>
    <t>Annual</t>
  </si>
  <si>
    <t>Hourly</t>
  </si>
  <si>
    <t>Nurse</t>
  </si>
  <si>
    <t xml:space="preserve">Full Time Models Employed in </t>
  </si>
  <si>
    <t>Revised Salaries Payable to</t>
  </si>
  <si>
    <t xml:space="preserve">HIGHER ORDER ATTENDANT </t>
  </si>
  <si>
    <t>(INSTITUTE OF TECHNOLOGY) SCALE</t>
  </si>
  <si>
    <t xml:space="preserve">HIGHER ORDER </t>
  </si>
  <si>
    <t>ATTENDANT</t>
  </si>
  <si>
    <t>Members of contributory pension scheme</t>
  </si>
  <si>
    <t>Non members of contributory pension scheme</t>
  </si>
  <si>
    <t>DUBLIN ZONE GENERAL OPERATIVE PCW AGREEMENT</t>
  </si>
  <si>
    <t>Maintenance Supervisor</t>
  </si>
  <si>
    <t>Salary scales for Student Counsellors in Institutes of Technology</t>
  </si>
  <si>
    <t xml:space="preserve">Student Counsellor </t>
  </si>
  <si>
    <t>Long Service Increment 1</t>
  </si>
  <si>
    <t>Long Service Increment 2</t>
  </si>
  <si>
    <t>Student Counsellor (Senior)</t>
  </si>
  <si>
    <t>in Dublin Institute of Technology</t>
  </si>
  <si>
    <t>Careers Officer, Institutes of Technology</t>
  </si>
  <si>
    <t>LSI 1</t>
  </si>
  <si>
    <t>LSI 2</t>
  </si>
  <si>
    <t>Registrar, Secretary/Financial Controller</t>
  </si>
  <si>
    <t>Principal Officer</t>
  </si>
  <si>
    <t>Rates below show only general rounds - no increases for review body increases etc..</t>
  </si>
  <si>
    <t>Technician Grade</t>
  </si>
  <si>
    <t>Max</t>
  </si>
  <si>
    <t>Senior Technical Officer Grade</t>
  </si>
  <si>
    <t>INSTITUTES OF TECHNOLOGY</t>
  </si>
  <si>
    <t>Lecturer</t>
  </si>
  <si>
    <t>Salary scale for lecturer redeployed to D.L.I.A.D.T.</t>
  </si>
  <si>
    <t>Senior Librarian</t>
  </si>
  <si>
    <t>Faculty Librarian</t>
  </si>
  <si>
    <t xml:space="preserve">DUBLIN ZONE GENERAL OPERATIVE PCW AGREEMENT  </t>
  </si>
  <si>
    <t>General Operative inclusive of analogue Award</t>
  </si>
  <si>
    <t>NIGHTWATCHMAN</t>
  </si>
  <si>
    <t>(G.O. RELATED)</t>
  </si>
  <si>
    <t>STOREMAN/STOREKEEPER</t>
  </si>
  <si>
    <t>COOKS</t>
  </si>
  <si>
    <t xml:space="preserve">ATTENDANTS in IOTs outside the Dublin area </t>
  </si>
  <si>
    <t>Including Cork City (Post 1989)</t>
  </si>
  <si>
    <t>(Where productivity measures under PCW have been agreed)</t>
  </si>
  <si>
    <t>Attendant</t>
  </si>
  <si>
    <t>On Recruitment</t>
  </si>
  <si>
    <t>after 6 months</t>
  </si>
  <si>
    <t>after  1½  years</t>
  </si>
  <si>
    <t>after  2½  years</t>
  </si>
  <si>
    <t>after  3½  years</t>
  </si>
  <si>
    <t>after  4½  years</t>
  </si>
  <si>
    <t>after  5½  years</t>
  </si>
  <si>
    <t>after  6½  years</t>
  </si>
  <si>
    <t>after  7½  years</t>
  </si>
  <si>
    <t>after  8½  years</t>
  </si>
  <si>
    <t>after  9½  years</t>
  </si>
  <si>
    <t>after 10½  years</t>
  </si>
  <si>
    <t>after 11½  years</t>
  </si>
  <si>
    <t>-non members of Superannuation Scheme</t>
  </si>
  <si>
    <t xml:space="preserve">(Where productivity measures under PCW have been agreed) </t>
  </si>
  <si>
    <t>CARETAKERS IN IOTs Outside the Dublin Area (Inc. Cork City Post 89)</t>
  </si>
  <si>
    <t>after  6½   years</t>
  </si>
  <si>
    <t>CARETAKERS IN IOTs outside the Dublin Area (inc. Cork City post 89)</t>
  </si>
  <si>
    <t>-non members of the Superannuation Scheme</t>
  </si>
  <si>
    <t>Caretaker / Cleaning Supervisor</t>
  </si>
  <si>
    <t>Technical Officer</t>
  </si>
  <si>
    <t>productivity re special £6.81 Craftsmen Analogue award under PCW</t>
  </si>
  <si>
    <t>Craftsman</t>
  </si>
  <si>
    <t>productivity re special £6.81 (£8.17 Foreman) Craftsmen Analogue award under PCW</t>
  </si>
  <si>
    <t>Foreman</t>
  </si>
  <si>
    <t>productivity re £18.87 per week Craftsman Analogue award under Clause 2(iii) of PCW</t>
  </si>
  <si>
    <t>(effective 1/7/97)</t>
  </si>
  <si>
    <t>Assistant Foreman Craftsman in I.O.T.</t>
  </si>
  <si>
    <t>Red circled specifically in relation to named members of staff in Sligo, Letterkenny and Cork</t>
  </si>
  <si>
    <t>productivity on special £18.87 (£22.64 - Foreman)Craftsman's Analogue award under the PCW</t>
  </si>
  <si>
    <t>IOT President Level II* - Presidents of other  IOTs</t>
  </si>
  <si>
    <t>Lab Assistant I</t>
  </si>
  <si>
    <t>Lab Assistant II</t>
  </si>
  <si>
    <t>Scales incorporating 2½% increase for Technicians represented by UNITE with effect from 1/9/2012</t>
  </si>
  <si>
    <t>Technical Assistants IOTs (formerly Higher Order Attendants)</t>
  </si>
  <si>
    <t>Technical Assistant I</t>
  </si>
  <si>
    <t>Technical Assistant II</t>
  </si>
  <si>
    <t>SALARY SCALES FOR PROFESSIONAL MANAGEMENT AND SUPPORT STAFF</t>
  </si>
  <si>
    <t>TRUCK DRIVER (G.O. RELATED)</t>
  </si>
  <si>
    <t>October 2021</t>
  </si>
  <si>
    <t>GENERAL OPERATIVE</t>
  </si>
  <si>
    <t>New Entrants Oct 21</t>
  </si>
  <si>
    <t>New Entrants 01/10/2021</t>
  </si>
  <si>
    <t>New Entrants Oct - 21</t>
  </si>
  <si>
    <t>New Entrants Oct-21</t>
  </si>
  <si>
    <t>New Entrants Feb-22</t>
  </si>
  <si>
    <t>New Entrants Feb 22</t>
  </si>
  <si>
    <t>New Entrants Oct -21</t>
  </si>
  <si>
    <t xml:space="preserve">Lecturer Scale II </t>
  </si>
  <si>
    <t>(L2 Grade)</t>
  </si>
  <si>
    <t xml:space="preserve">Lecturer Grade </t>
  </si>
  <si>
    <t>(Lecturer Scale)</t>
  </si>
  <si>
    <t>New Entrants</t>
  </si>
  <si>
    <t>Senior Management Grades (formerly A.P. related)</t>
  </si>
  <si>
    <t>CARETAKERS IN IOTs outside the Dublin area including Cork City (post 1989)</t>
  </si>
  <si>
    <t>(Where productivity measures under PCW have not been agreed)</t>
  </si>
  <si>
    <t>Non-members of the Superannuation Scheme</t>
  </si>
  <si>
    <t>Caretaker</t>
  </si>
  <si>
    <t>REVISED SALARY PAYABLE TO SENIOR CARETAKER</t>
  </si>
  <si>
    <t>Senior Caretaker</t>
  </si>
  <si>
    <t>REVISED SALARY PAYABLE TO CLEANING SUPERVISOR</t>
  </si>
  <si>
    <t>after  1½   years</t>
  </si>
  <si>
    <t xml:space="preserve">Sect Bargaining, Dept of Health </t>
  </si>
  <si>
    <t>Note</t>
  </si>
  <si>
    <t>02/02/2022 New Entrants</t>
  </si>
  <si>
    <t xml:space="preserve">02/02/2022 New Entrants </t>
  </si>
  <si>
    <t>CRAFTSMEN</t>
  </si>
  <si>
    <t xml:space="preserve">01/10/2022 New Entrants </t>
  </si>
  <si>
    <t>01/10/2022 New Entrants</t>
  </si>
  <si>
    <t>Cathal Brugha Street</t>
  </si>
  <si>
    <t xml:space="preserve">New Entrants </t>
  </si>
  <si>
    <t>House Keeper Cafeteria Supervisor</t>
  </si>
  <si>
    <t>Assistant Cafeteria Supervisor</t>
  </si>
  <si>
    <t xml:space="preserve">Storekeeper </t>
  </si>
  <si>
    <t>MARY IMMACULATE COLLEGE OF EDUCATION</t>
  </si>
  <si>
    <t>New entrants  01/02/2022</t>
  </si>
  <si>
    <t>Grossed up scale</t>
  </si>
  <si>
    <t>Registrar and Bursar</t>
  </si>
  <si>
    <t>Head of Education Department</t>
  </si>
  <si>
    <t>Senior Lecturer 9</t>
  </si>
  <si>
    <t>Librarian</t>
  </si>
  <si>
    <t>Assistant Librarian</t>
  </si>
  <si>
    <t>Library Assistant</t>
  </si>
  <si>
    <t>LSI</t>
  </si>
  <si>
    <t>Senior Library Assistant</t>
  </si>
  <si>
    <t>1st LSI</t>
  </si>
  <si>
    <t>2nd LSI</t>
  </si>
  <si>
    <t xml:space="preserve">Executive Officer </t>
  </si>
  <si>
    <t xml:space="preserve"> Grossed up scale</t>
  </si>
  <si>
    <t>New entrants</t>
  </si>
  <si>
    <t xml:space="preserve">New entrants  </t>
  </si>
  <si>
    <t xml:space="preserve">01/02/2022 Grossed Up Scale </t>
  </si>
  <si>
    <t>New entrants 01/02/2022</t>
  </si>
  <si>
    <t>Long Service Increment - after 3 yrs on max</t>
  </si>
  <si>
    <t>Personal Points</t>
  </si>
  <si>
    <t>Serving staff on max for less than 6 years (1)</t>
  </si>
  <si>
    <t>Serving staff on max for 6 years or more (2)</t>
  </si>
  <si>
    <t>Higher Executive Officer</t>
  </si>
  <si>
    <t>Staff Officer</t>
  </si>
  <si>
    <t>Clerical Officer</t>
  </si>
  <si>
    <t xml:space="preserve">New entrants </t>
  </si>
  <si>
    <t>New entrants  Grossed up scale</t>
  </si>
  <si>
    <t>L.S.I. 1</t>
  </si>
  <si>
    <t>L.S.I. 2</t>
  </si>
  <si>
    <t>Senior Technical Officer</t>
  </si>
  <si>
    <t>General Operatives &amp; Cleaner Grades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</si>
  <si>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</si>
  <si>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</si>
  <si>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</si>
  <si>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</si>
  <si>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</si>
  <si>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</si>
  <si>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</si>
  <si>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</si>
  <si>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After 8.5 Years</t>
  </si>
  <si>
    <t>After 9.5 Years</t>
  </si>
  <si>
    <t>After 10.5 Years</t>
  </si>
  <si>
    <t>After 11.5 Years</t>
  </si>
  <si>
    <t>Buildings Maintenance Manager</t>
  </si>
  <si>
    <t>Analyst Programmer 1</t>
  </si>
  <si>
    <t>Analyst Programmer 2</t>
  </si>
  <si>
    <t>Analyst Programmer 3</t>
  </si>
  <si>
    <t xml:space="preserve">Chief Technical Officer </t>
  </si>
  <si>
    <t>Senior Executive Officer in the President's Office</t>
  </si>
  <si>
    <t>Tradesperson</t>
  </si>
  <si>
    <t>On recruitment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</si>
  <si>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</si>
  <si>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</si>
  <si>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</si>
  <si>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</si>
  <si>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</si>
  <si>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</si>
  <si>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</si>
  <si>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</si>
  <si>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HOTEL &amp; CATERING COLLEGE, KILLYBEGS, CO.DONEGAL.</t>
  </si>
  <si>
    <t>New Entrants 1st Feb-22</t>
  </si>
  <si>
    <t>01/10/2022New Entrants</t>
  </si>
  <si>
    <t>Supervisors</t>
  </si>
  <si>
    <t>After two years service on point 1</t>
  </si>
  <si>
    <t>Production Chef/Co-ordinator</t>
  </si>
  <si>
    <t>Technicians</t>
  </si>
  <si>
    <t>Technicians Scale B</t>
  </si>
  <si>
    <t>LSI - payable after three years’ service on the maximum of the scale</t>
  </si>
  <si>
    <t>NATIONAL COLLEGE OF ART AND DESIGN</t>
  </si>
  <si>
    <t xml:space="preserve">02/02/2022         New Entrants </t>
  </si>
  <si>
    <t xml:space="preserve">01/10/2022 New Entrants  </t>
  </si>
  <si>
    <t>Head of Faculty</t>
  </si>
  <si>
    <t>Head of Department</t>
  </si>
  <si>
    <t>Finance Officer</t>
  </si>
  <si>
    <t>Grade V (Senior Clerk)</t>
  </si>
  <si>
    <t>Grade IV</t>
  </si>
  <si>
    <t>Grade III (Clerical Officer)</t>
  </si>
  <si>
    <t>Grade II (Clerk Typist)</t>
  </si>
  <si>
    <t>Senior Library  Assistant</t>
  </si>
  <si>
    <t>Building Officer</t>
  </si>
  <si>
    <t>General Operative</t>
  </si>
  <si>
    <t>Head Attendant</t>
  </si>
  <si>
    <t>(Grossing up to be applied in College to take account of pension contributions)</t>
  </si>
  <si>
    <t>Senior Attendant</t>
  </si>
  <si>
    <t xml:space="preserve">Technical Officer </t>
  </si>
  <si>
    <t>Assistant Librarian (scale on a personal to holder basis)</t>
  </si>
  <si>
    <t>Head of HR</t>
  </si>
  <si>
    <t>01/10/2021 Higher</t>
  </si>
  <si>
    <t>01/010/2021 PPC</t>
  </si>
  <si>
    <t>01/10/2021 PPC Higher</t>
  </si>
  <si>
    <t>01/02/2022 Higher</t>
  </si>
  <si>
    <t>01/02/2022 PPC</t>
  </si>
  <si>
    <t>01/02/2022 PPC Higher</t>
  </si>
  <si>
    <t>02/02/2022 Higher</t>
  </si>
  <si>
    <t>02/02/2022 PPC</t>
  </si>
  <si>
    <t>02/02/2022 PPC Higher</t>
  </si>
  <si>
    <t>01/10/2022 Higher</t>
  </si>
  <si>
    <t>01/10/2022 PPC</t>
  </si>
  <si>
    <t>01/10/2022 PPC Higher</t>
  </si>
  <si>
    <t xml:space="preserve">St. Angela's College </t>
  </si>
  <si>
    <t>Principal</t>
  </si>
  <si>
    <t>Senior Lecturer</t>
  </si>
  <si>
    <t>Bursar</t>
  </si>
  <si>
    <t>after 3 years satisfactory service at the maximum</t>
  </si>
  <si>
    <t>after 6 years satisfactory service at the maximum</t>
  </si>
  <si>
    <t>Secretary  to President</t>
  </si>
  <si>
    <t>LSI (After 3 years on maximum)</t>
  </si>
  <si>
    <t>LSI (After 6 years on maximum)</t>
  </si>
  <si>
    <t>Catering Supervisor</t>
  </si>
  <si>
    <t>Maximum</t>
  </si>
  <si>
    <t>LSI after 3 years satisfactory service at max.</t>
  </si>
  <si>
    <t>Cooks</t>
  </si>
  <si>
    <t>Home Economics Assistant</t>
  </si>
  <si>
    <t>Permanent Whole-time Secretary</t>
  </si>
  <si>
    <t>Domestics</t>
  </si>
  <si>
    <t>Maintenance Post</t>
  </si>
  <si>
    <t>after 1½ years</t>
  </si>
  <si>
    <t>after 2½ years</t>
  </si>
  <si>
    <t>after 3½ years</t>
  </si>
  <si>
    <t>after 4½ years</t>
  </si>
  <si>
    <t>after 5½ years</t>
  </si>
  <si>
    <t>after 6½ years</t>
  </si>
  <si>
    <t>after 7½ years</t>
  </si>
  <si>
    <t>after 8½ years</t>
  </si>
  <si>
    <t>after 9½ years</t>
  </si>
  <si>
    <t>after 10½ years</t>
  </si>
  <si>
    <t>after 11½ years</t>
  </si>
  <si>
    <t>TIPPERARY RURAL AND BUSINESS DEVELOPMENT INSTITUTE</t>
  </si>
  <si>
    <t>Chief Executive</t>
  </si>
  <si>
    <t>Programme Manager</t>
  </si>
  <si>
    <t>Programme Specialist</t>
  </si>
  <si>
    <t>Gr IV Administration</t>
  </si>
  <si>
    <t>Grade III Administration</t>
  </si>
  <si>
    <t>Knowledge Resource Centre Manager Client Services Manager Finance Officer Computer Services Manager</t>
  </si>
  <si>
    <t>Technician</t>
  </si>
  <si>
    <t>LSI Payable after 3 years on max of scale</t>
  </si>
  <si>
    <t>Placement Administrator</t>
  </si>
  <si>
    <t>Project Accountant - Grade VII</t>
  </si>
  <si>
    <t xml:space="preserve">Annual </t>
  </si>
  <si>
    <t>Attendents outside Dublin Area, Caretakers, Cleaning Supervisors</t>
  </si>
  <si>
    <t>Labratory Assistants DIT</t>
  </si>
  <si>
    <t>Faculty Librarian, Senior Librarian</t>
  </si>
  <si>
    <t>Academic Staff, Lecturers, Ass Lecturers, Senior Lec, Lec Redeployed to D.L.I.A.D.T</t>
  </si>
  <si>
    <t>Dublin Zone, General Operatives, Storepersons, Nightwatchman, Cooks</t>
  </si>
  <si>
    <t>Clerical and Administrative Staff Grade III to VII</t>
  </si>
  <si>
    <t>Senior Management Grades</t>
  </si>
  <si>
    <t>Nurses</t>
  </si>
  <si>
    <t xml:space="preserve">Craftsmen </t>
  </si>
  <si>
    <t xml:space="preserve">Maintenance Supervisor </t>
  </si>
  <si>
    <t>Technicians in Former DIT and  IOT Rep by SIPTU</t>
  </si>
  <si>
    <t>Technicians in Former DIT and  IOT Rep by UNITE</t>
  </si>
  <si>
    <t>Craft Assistant Waterford</t>
  </si>
  <si>
    <t>Technical Assistants (Formerly Higher Order Attendants)</t>
  </si>
  <si>
    <t>Principal Officer, Assistant Principal Officers</t>
  </si>
  <si>
    <t>Hotel and Catering College, Killybegs Co. Donegal</t>
  </si>
  <si>
    <t xml:space="preserve">Mary Immaculate College of Education </t>
  </si>
  <si>
    <t>National College of Art and Design</t>
  </si>
  <si>
    <t>St Angela's College of Education for Home Economics</t>
  </si>
  <si>
    <t xml:space="preserve">Tipperary Rural and Business Development Institute </t>
  </si>
  <si>
    <t xml:space="preserve">Link to Table of Contents </t>
  </si>
  <si>
    <t>New entrants  01/02/2022 Grossed up scale</t>
  </si>
  <si>
    <t xml:space="preserve">02/02/2022 Grossed Up Scale </t>
  </si>
  <si>
    <t>New entrants  02/02/22 Grossed up scale</t>
  </si>
  <si>
    <t xml:space="preserve">01/10/2022 Grossed Up Scale </t>
  </si>
  <si>
    <t>New entrants  01/10/22 Grossed up scale</t>
  </si>
  <si>
    <t>MARY IMMACULATE COLLEGE OF EDUCATION Grossed Up Grades</t>
  </si>
  <si>
    <t>Full time models</t>
  </si>
  <si>
    <t>Higher Order Attendants</t>
  </si>
  <si>
    <t>Student Counsellors</t>
  </si>
  <si>
    <t>Librarian &amp; Careers Officers</t>
  </si>
  <si>
    <t xml:space="preserve">Mary Immaculate College of Education Grossed Up Salaries </t>
  </si>
  <si>
    <t>Former IOT's and DIT Grades -</t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</si>
  <si>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</si>
  <si>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Current rates (prior to Building Momentum Extension proposals):</t>
  </si>
  <si>
    <t>Calculations</t>
  </si>
  <si>
    <t>Rates following application of Building Momentum Extension proposals</t>
  </si>
  <si>
    <t>Value of July restoration (€)</t>
  </si>
  <si>
    <t>Value of July restoration (%)</t>
  </si>
  <si>
    <t>Balance to be applied on 02 Feb 22 (%)</t>
  </si>
  <si>
    <t>Increase to be applied on 02 Feb 22 (€)</t>
  </si>
  <si>
    <t>Rate from 02 Feb 2022</t>
  </si>
  <si>
    <t>Rate from 01 July 2022</t>
  </si>
  <si>
    <t>Rate from 01 Oct 2022</t>
  </si>
  <si>
    <t>MIC President</t>
  </si>
  <si>
    <t>NCAD Director</t>
  </si>
  <si>
    <t>Salary Scales for Senior Grades in Technological Universities,Former IOTs and DIT</t>
  </si>
  <si>
    <t>Former Dublin Institute of Technology</t>
  </si>
  <si>
    <t>n/a</t>
  </si>
  <si>
    <t>ATU President</t>
  </si>
  <si>
    <t>MTU President</t>
  </si>
  <si>
    <t>SETU President</t>
  </si>
  <si>
    <t>TUS President</t>
  </si>
  <si>
    <t>Scales</t>
  </si>
  <si>
    <t>To: Technological Universities, Institutes of Technology, the National University of Ireland, the Royal Irish Academy, Mary Immaculate College of Education, the National College of Art and Design and St. Angela’s College</t>
  </si>
  <si>
    <t>New Entrants 01 Feb-22</t>
  </si>
  <si>
    <t>in former IOTs (Cork, Waterford, Galway/Mayo, Limerick</t>
  </si>
  <si>
    <t>and Dundalk Institute of Technology</t>
  </si>
  <si>
    <t>Athlone, Sligo, and Carlow)</t>
  </si>
  <si>
    <t>in other former Institutes of Technology</t>
  </si>
  <si>
    <t xml:space="preserve">Head of Development in former IOTs (Cork, Waterford </t>
  </si>
  <si>
    <t>Head of Development in other former</t>
  </si>
  <si>
    <t>IOT President Level I</t>
  </si>
  <si>
    <t>Scales for Technicians represented by SIPTU  Inclusive of 2½% increase w.e.f. 1/9/08</t>
  </si>
  <si>
    <t xml:space="preserve">01/10/2021 New Entrants </t>
  </si>
  <si>
    <t xml:space="preserve">01/02/2022 New Entrants </t>
  </si>
  <si>
    <t>Galway/Mayo, Limerick, Athlone, Sligo and Carlow)</t>
  </si>
  <si>
    <t xml:space="preserve">01/03/2023  New Entrants </t>
  </si>
  <si>
    <t>Rate from 01 Mar 2023</t>
  </si>
  <si>
    <t>01/03/2023  Grossed Up Scale</t>
  </si>
  <si>
    <t xml:space="preserve">01/03/2023 New Entrants </t>
  </si>
  <si>
    <t>New Entrants 01/03/2023  Grossed Up Scale</t>
  </si>
  <si>
    <t>Rate from 03 Mar 2023</t>
  </si>
  <si>
    <t>01/03/2023 Higher</t>
  </si>
  <si>
    <t>01/03/2023 PPC</t>
  </si>
  <si>
    <t>01/03/2023 PPC Higher</t>
  </si>
  <si>
    <t xml:space="preserve">TUI </t>
  </si>
  <si>
    <t xml:space="preserve">01/02/2023 New Entrants </t>
  </si>
  <si>
    <t xml:space="preserve">01/02/2023  New Entrants </t>
  </si>
  <si>
    <t xml:space="preserve">ATTENDANTS IN former IOTs outside the Dublin Area (inc Cork City Post 89) </t>
  </si>
  <si>
    <t>former CORK IOT (PRE 1989)</t>
  </si>
  <si>
    <t>former CORK IOT</t>
  </si>
  <si>
    <t>CARETAKERS IN  IOTs outside the Dublin area including Cork City (post 1989)</t>
  </si>
  <si>
    <t>Former Cork Institute of Technology</t>
  </si>
  <si>
    <t xml:space="preserve">CRAFTSMEN IN former DIT/IOT -- Where agreement was reached on </t>
  </si>
  <si>
    <t xml:space="preserve">FOREMAN CRAFTSMAN IN former DIT/IOT -- Where agreement was reached on </t>
  </si>
  <si>
    <t xml:space="preserve">CRAFTSMEN IN former DIT / IOTs -- Where agreement was reached on </t>
  </si>
  <si>
    <t xml:space="preserve">FOREMAN CRAFTSMEN IN former DIT/IOTs -- Where agreement was reached on </t>
  </si>
  <si>
    <t>New Structure - Technicians in former DIT and Institutes of Technology</t>
  </si>
  <si>
    <t>Technicians / Craft Assistants former DIT and Institutes of Technology</t>
  </si>
  <si>
    <t>Craft Assistant former Waterford IOT</t>
  </si>
  <si>
    <t>to: former DIT/DLIADT/IT Tallaght/IT Blanchardstown</t>
  </si>
  <si>
    <t>INSTITUTES OF TECHNOLOGY &amp; former DIT</t>
  </si>
  <si>
    <t>Former DUBLIN INSTITUTE OF TECHNOLOGY PERSONNEL</t>
  </si>
  <si>
    <t xml:space="preserve"> former DUBLIN INSTITUTE OF TECHNOLOGY PERSONNEL</t>
  </si>
  <si>
    <t>Laboratory Assistant former DIT</t>
  </si>
  <si>
    <t>Former D.I.T. Library Staff</t>
  </si>
  <si>
    <t>Revised salary scales for Officer grades in former D.I.T.</t>
  </si>
  <si>
    <r>
      <rPr>
        <b/>
        <sz val="14"/>
        <rFont val="Arial"/>
        <family val="2"/>
      </rPr>
      <t>APPENDIX 1</t>
    </r>
    <r>
      <rPr>
        <b/>
        <sz val="12"/>
        <rFont val="Calibri"/>
        <family val="2"/>
      </rPr>
      <t xml:space="preserve">  Application of 1st March 2023 Pay Adjustments  </t>
    </r>
    <r>
      <rPr>
        <b/>
        <sz val="11"/>
        <rFont val="Calibri"/>
        <family val="2"/>
      </rPr>
      <t>Circular 002/2023</t>
    </r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</si>
</sst>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#,##0_);\(#,##0\)"/>
    <numFmt numFmtId="167" formatCode="[$€]\ #,##0.00"/>
    <numFmt numFmtId="168" formatCode="[$£-809]#,##0"/>
    <numFmt numFmtId="169" formatCode="&quot;IR£&quot;#,##0_);\(&quot;IR£&quot;#,##0\)"/>
    <numFmt numFmtId="170" formatCode="&quot;IR£&quot;#,##0.00_);\(&quot;IR£&quot;#,##0.00\)"/>
    <numFmt numFmtId="171" formatCode="[$£-809]#,##0.00"/>
    <numFmt numFmtId="172" formatCode="[$€]#,##0"/>
    <numFmt numFmtId="173" formatCode="[$€]#,##0.00"/>
    <numFmt numFmtId="174" formatCode="[$€]\ #,##0"/>
    <numFmt numFmtId="175" formatCode="&quot;IR£&quot;#,##0"/>
    <numFmt numFmtId="176" formatCode="[$€-2]\ #,##0"/>
    <numFmt numFmtId="177" formatCode="[$€-2]\ #,##0.00"/>
    <numFmt numFmtId="178" formatCode="#,##0.00\ [$€-1]"/>
    <numFmt numFmtId="179" formatCode="0.00_)"/>
    <numFmt numFmtId="180" formatCode="0.0%"/>
    <numFmt numFmtId="181" formatCode="&quot;€&quot;#,##0"/>
    <numFmt numFmtId="182" formatCode="&quot;€&quot;#,##0.00"/>
    <numFmt numFmtId="183" formatCode="[$€-2]\ #,##0.0"/>
    <numFmt numFmtId="184" formatCode="0.000%"/>
    <numFmt numFmtId="185" formatCode="0.0000%"/>
    <numFmt numFmtId="186" formatCode="#,##0.00\ [$€-803]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809]dddd\ d\ mmmm\ yyyy"/>
    <numFmt numFmtId="192" formatCode="&quot;€&quot;#,##0.000"/>
    <numFmt numFmtId="193" formatCode="&quot;€&quot;#,##0.0000"/>
    <numFmt numFmtId="194" formatCode="&quot;€&quot;#,##0.0"/>
    <numFmt numFmtId="195" formatCode="[$€-2]\ #,##0.000"/>
    <numFmt numFmtId="196" formatCode="[$€-2]\ #,##0.0000"/>
    <numFmt numFmtId="197" formatCode="&quot;€&quot;#,##0.0;[Red]\-&quot;€&quot;#,##0.0"/>
    <numFmt numFmtId="198" formatCode="&quot;€&quot;#,##0.000;[Red]\-&quot;€&quot;#,##0.000"/>
    <numFmt numFmtId="199" formatCode="&quot;€&quot;#,##0.0000;[Red]\-&quot;€&quot;#,##0.0000"/>
    <numFmt numFmtId="200" formatCode="&quot;€&quot;#,##0.00000;[Red]\-&quot;€&quot;#,##0.00000"/>
    <numFmt numFmtId="201" formatCode="&quot;€&quot;#,##0.000000;[Red]\-&quot;€&quot;#,##0.000000"/>
    <numFmt numFmtId="202" formatCode="&quot;€&quot;#,##0.0000000;[Red]\-&quot;€&quot;#,##0.0000000"/>
    <numFmt numFmtId="203" formatCode="&quot;€&quot;#,##0.00000000;[Red]\-&quot;€&quot;#,##0.00000000"/>
    <numFmt numFmtId="204" formatCode="0.00000"/>
    <numFmt numFmtId="205" formatCode="0.0000"/>
    <numFmt numFmtId="206" formatCode="0.000"/>
    <numFmt numFmtId="207" formatCode="mmm\ yy"/>
    <numFmt numFmtId="208" formatCode="mmm"/>
    <numFmt numFmtId="209" formatCode="[$€-83C]#,##0.00"/>
    <numFmt numFmtId="210" formatCode="[$-1809]dd\ mmmm\ yyyy;@"/>
  </numFmts>
  <fonts count="115">
    <font>
      <sz val="12"/>
      <name val="Arial"/>
      <family val="0"/>
    </font>
    <font>
      <sz val="10"/>
      <name val="Courier New"/>
      <family val="3"/>
    </font>
    <font>
      <sz val="8"/>
      <name val="Arial"/>
      <family val="2"/>
    </font>
    <font>
      <sz val="14"/>
      <name val="Helv"/>
      <family val="0"/>
    </font>
    <font>
      <sz val="12"/>
      <name val="Courier New"/>
      <family val="3"/>
    </font>
    <font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1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i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2"/>
      <color indexed="12"/>
      <name val="Calibri"/>
      <family val="2"/>
    </font>
    <font>
      <sz val="8"/>
      <color indexed="12"/>
      <name val="Calibri"/>
      <family val="2"/>
    </font>
    <font>
      <b/>
      <sz val="12"/>
      <color indexed="53"/>
      <name val="Calibri"/>
      <family val="2"/>
    </font>
    <font>
      <u val="double"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i/>
      <u val="single"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color indexed="10"/>
      <name val="Calibri"/>
      <family val="2"/>
    </font>
    <font>
      <b/>
      <sz val="11"/>
      <color indexed="9"/>
      <name val="Lato"/>
      <family val="2"/>
    </font>
    <font>
      <b/>
      <sz val="12"/>
      <color indexed="9"/>
      <name val="Lato"/>
      <family val="2"/>
    </font>
    <font>
      <b/>
      <sz val="12"/>
      <color indexed="9"/>
      <name val="Calibri"/>
      <family val="2"/>
    </font>
    <font>
      <b/>
      <i/>
      <sz val="12"/>
      <color indexed="9"/>
      <name val="Lato"/>
      <family val="2"/>
    </font>
    <font>
      <i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42"/>
      <name val="Arial"/>
      <family val="2"/>
    </font>
    <font>
      <b/>
      <sz val="10"/>
      <color indexed="4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6"/>
      <color indexed="40"/>
      <name val="Arial"/>
      <family val="2"/>
    </font>
    <font>
      <b/>
      <sz val="10"/>
      <color indexed="8"/>
      <name val="Calibri"/>
      <family val="2"/>
    </font>
    <font>
      <b/>
      <sz val="12"/>
      <color indexed="42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i/>
      <sz val="12"/>
      <color theme="0"/>
      <name val="Lato"/>
      <family val="2"/>
    </font>
    <font>
      <i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i/>
      <sz val="11"/>
      <color theme="1"/>
      <name val="Calibri"/>
      <family val="2"/>
    </font>
    <font>
      <b/>
      <sz val="12"/>
      <color theme="9" tint="0.7999799847602844"/>
      <name val="Arial"/>
      <family val="2"/>
    </font>
    <font>
      <b/>
      <sz val="10"/>
      <color theme="9" tint="0.7999799847602844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6"/>
      <color rgb="FF00B0F0"/>
      <name val="Arial"/>
      <family val="2"/>
    </font>
    <font>
      <b/>
      <sz val="10"/>
      <color rgb="FF000000"/>
      <name val="Calibri"/>
      <family val="2"/>
    </font>
    <font>
      <b/>
      <sz val="12"/>
      <color theme="1" tint="0.04998999834060669"/>
      <name val="Calibri"/>
      <family val="2"/>
    </font>
    <font>
      <b/>
      <sz val="12"/>
      <color rgb="FFFF0000"/>
      <name val="Calibri"/>
      <family val="2"/>
    </font>
    <font>
      <b/>
      <sz val="12"/>
      <color theme="9" tint="0.7999799847602844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0499899983406066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/>
      </top>
      <bottom style="thin">
        <color theme="0" tint="-0.149990007281303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108000"/>
      </left>
      <right style="thin">
        <color rgb="FF108000"/>
      </right>
      <top style="thin">
        <color rgb="FF108000"/>
      </top>
      <bottom/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/>
    </border>
    <border>
      <left/>
      <right/>
      <top/>
      <bottom style="double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double"/>
      <right/>
      <top/>
      <bottom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1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n">
        <color theme="1"/>
      </right>
      <top style="thin">
        <color theme="4" tint="-0.4999699890613556"/>
      </top>
      <bottom style="double">
        <color theme="4" tint="-0.4999699890613556"/>
      </bottom>
    </border>
    <border>
      <left style="thin">
        <color theme="4" tint="-0.4999699890613556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n">
        <color theme="4" tint="-0.4999699890613556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ck">
        <color theme="0" tint="-0.24997000396251678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ck">
        <color theme="0" tint="-0.24997000396251678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ck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04998999834060669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/>
      <bottom style="thin">
        <color theme="0" tint="-0.1499900072813034"/>
      </bottom>
    </border>
    <border>
      <left style="thin"/>
      <right style="thin">
        <color theme="0" tint="-0.04997999966144562"/>
      </right>
      <top style="thin"/>
      <bottom>
        <color indexed="63"/>
      </bottom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/>
      <right style="thin">
        <color theme="0" tint="-0.04997999966144562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04997999966144562"/>
      </right>
      <top style="thin"/>
      <bottom style="thin">
        <color theme="0" tint="-0.1499900072813034"/>
      </bottom>
    </border>
    <border>
      <left>
        <color indexed="63"/>
      </left>
      <right style="thin">
        <color theme="0" tint="-0.04997999966144562"/>
      </right>
      <top style="thin">
        <color theme="0" tint="-0.1499900072813034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/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900072813034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04997999966144562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1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 tint="0.24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" fillId="0" borderId="0">
      <alignment/>
      <protection/>
    </xf>
    <xf numFmtId="167" fontId="4" fillId="0" borderId="0">
      <alignment/>
      <protection/>
    </xf>
    <xf numFmtId="167" fontId="4" fillId="0" borderId="0">
      <alignment/>
      <protection/>
    </xf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4" fontId="3" fillId="0" borderId="0">
      <alignment horizontal="center"/>
      <protection/>
    </xf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36">
    <xf numFmtId="0" fontId="0" fillId="0" borderId="0" xfId="0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39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1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left"/>
      <protection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17" fontId="9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/>
    </xf>
    <xf numFmtId="177" fontId="10" fillId="33" borderId="11" xfId="0" applyNumberFormat="1" applyFont="1" applyFill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8" fontId="10" fillId="0" borderId="13" xfId="0" applyNumberFormat="1" applyFont="1" applyBorder="1" applyAlignment="1">
      <alignment horizontal="center" vertical="center"/>
    </xf>
    <xf numFmtId="17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7" fontId="9" fillId="7" borderId="0" xfId="0" applyNumberFormat="1" applyFont="1" applyFill="1" applyBorder="1" applyAlignment="1">
      <alignment horizontal="center"/>
    </xf>
    <xf numFmtId="17" fontId="10" fillId="7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7" fontId="9" fillId="7" borderId="0" xfId="0" applyNumberFormat="1" applyFont="1" applyFill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7" borderId="0" xfId="0" applyFont="1" applyFill="1" applyAlignment="1" applyProtection="1">
      <alignment horizontal="center" vertical="center"/>
      <protection/>
    </xf>
    <xf numFmtId="169" fontId="1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0" fillId="33" borderId="14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17" fontId="10" fillId="7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6" fontId="10" fillId="0" borderId="11" xfId="0" applyNumberFormat="1" applyFont="1" applyBorder="1" applyAlignment="1">
      <alignment horizontal="center"/>
    </xf>
    <xf numFmtId="17" fontId="11" fillId="7" borderId="0" xfId="0" applyNumberFormat="1" applyFont="1" applyFill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181" fontId="10" fillId="0" borderId="16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181" fontId="10" fillId="0" borderId="18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9" fillId="7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7" fontId="11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9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170" fontId="10" fillId="0" borderId="0" xfId="0" applyNumberFormat="1" applyFont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17" fontId="10" fillId="7" borderId="0" xfId="0" applyNumberFormat="1" applyFont="1" applyFill="1" applyAlignment="1">
      <alignment horizontal="center"/>
    </xf>
    <xf numFmtId="0" fontId="45" fillId="7" borderId="0" xfId="0" applyFont="1" applyFill="1" applyAlignment="1">
      <alignment horizontal="center" vertical="center"/>
    </xf>
    <xf numFmtId="0" fontId="9" fillId="7" borderId="0" xfId="0" applyFont="1" applyFill="1" applyBorder="1" applyAlignment="1" applyProtection="1">
      <alignment horizontal="center"/>
      <protection/>
    </xf>
    <xf numFmtId="0" fontId="10" fillId="7" borderId="0" xfId="0" applyFont="1" applyFill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0" fillId="0" borderId="11" xfId="0" applyNumberFormat="1" applyFont="1" applyFill="1" applyBorder="1" applyAlignment="1">
      <alignment horizontal="center"/>
    </xf>
    <xf numFmtId="176" fontId="10" fillId="0" borderId="17" xfId="0" applyNumberFormat="1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 horizontal="center"/>
    </xf>
    <xf numFmtId="176" fontId="10" fillId="0" borderId="20" xfId="0" applyNumberFormat="1" applyFont="1" applyFill="1" applyBorder="1" applyAlignment="1">
      <alignment horizontal="center"/>
    </xf>
    <xf numFmtId="176" fontId="10" fillId="0" borderId="21" xfId="0" applyNumberFormat="1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9" fontId="47" fillId="0" borderId="23" xfId="0" applyNumberFormat="1" applyFont="1" applyBorder="1" applyAlignment="1" applyProtection="1">
      <alignment horizontal="center" vertical="center"/>
      <protection/>
    </xf>
    <xf numFmtId="0" fontId="48" fillId="0" borderId="2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69" fontId="49" fillId="0" borderId="23" xfId="0" applyNumberFormat="1" applyFont="1" applyBorder="1" applyAlignment="1" applyProtection="1">
      <alignment horizontal="center" vertical="center"/>
      <protection/>
    </xf>
    <xf numFmtId="0" fontId="49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9" fillId="0" borderId="20" xfId="0" applyFont="1" applyBorder="1" applyAlignment="1" applyProtection="1">
      <alignment horizontal="left"/>
      <protection/>
    </xf>
    <xf numFmtId="176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40" fontId="90" fillId="7" borderId="0" xfId="0" applyNumberFormat="1" applyFont="1" applyFill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81" fontId="10" fillId="0" borderId="2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 applyProtection="1">
      <alignment horizontal="center"/>
      <protection/>
    </xf>
    <xf numFmtId="170" fontId="9" fillId="7" borderId="0" xfId="0" applyNumberFormat="1" applyFont="1" applyFill="1" applyAlignment="1" applyProtection="1" quotePrefix="1">
      <alignment horizontal="center"/>
      <protection/>
    </xf>
    <xf numFmtId="177" fontId="10" fillId="0" borderId="27" xfId="0" applyNumberFormat="1" applyFont="1" applyBorder="1" applyAlignment="1">
      <alignment horizontal="center"/>
    </xf>
    <xf numFmtId="177" fontId="10" fillId="0" borderId="25" xfId="0" applyNumberFormat="1" applyFont="1" applyBorder="1" applyAlignment="1">
      <alignment horizontal="center"/>
    </xf>
    <xf numFmtId="0" fontId="39" fillId="7" borderId="0" xfId="0" applyFont="1" applyFill="1" applyAlignment="1">
      <alignment horizontal="center" vertical="center"/>
    </xf>
    <xf numFmtId="17" fontId="9" fillId="7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0" fontId="9" fillId="7" borderId="0" xfId="0" applyNumberFormat="1" applyFont="1" applyFill="1" applyAlignment="1" applyProtection="1" quotePrefix="1">
      <alignment horizontal="center" vertical="center" wrapText="1"/>
      <protection/>
    </xf>
    <xf numFmtId="170" fontId="9" fillId="0" borderId="0" xfId="0" applyNumberFormat="1" applyFont="1" applyFill="1" applyAlignment="1" applyProtection="1" quotePrefix="1">
      <alignment horizontal="center" vertical="center" wrapText="1"/>
      <protection/>
    </xf>
    <xf numFmtId="17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quotePrefix="1">
      <alignment horizontal="center" vertical="center"/>
    </xf>
    <xf numFmtId="170" fontId="9" fillId="0" borderId="0" xfId="0" applyNumberFormat="1" applyFont="1" applyFill="1" applyAlignment="1" applyProtection="1" quotePrefix="1">
      <alignment horizontal="center" vertical="center"/>
      <protection/>
    </xf>
    <xf numFmtId="170" fontId="10" fillId="0" borderId="0" xfId="0" applyNumberFormat="1" applyFont="1" applyFill="1" applyAlignment="1" applyProtection="1" quotePrefix="1">
      <alignment horizontal="center" vertical="center"/>
      <protection/>
    </xf>
    <xf numFmtId="6" fontId="10" fillId="0" borderId="0" xfId="0" applyNumberFormat="1" applyFont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6" fontId="10" fillId="0" borderId="10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 applyProtection="1">
      <alignment horizontal="center"/>
      <protection/>
    </xf>
    <xf numFmtId="176" fontId="10" fillId="0" borderId="3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9" fontId="88" fillId="7" borderId="0" xfId="0" applyNumberFormat="1" applyFont="1" applyFill="1" applyBorder="1" applyAlignment="1" applyProtection="1">
      <alignment horizontal="center" vertical="center"/>
      <protection/>
    </xf>
    <xf numFmtId="17" fontId="88" fillId="7" borderId="0" xfId="0" applyNumberFormat="1" applyFont="1" applyFill="1" applyAlignment="1">
      <alignment horizontal="center" vertical="center"/>
    </xf>
    <xf numFmtId="0" fontId="88" fillId="7" borderId="0" xfId="0" applyFont="1" applyFill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 vertical="center"/>
    </xf>
    <xf numFmtId="0" fontId="9" fillId="7" borderId="0" xfId="0" applyFont="1" applyFill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6" fontId="10" fillId="0" borderId="0" xfId="0" applyNumberFormat="1" applyFont="1" applyAlignment="1">
      <alignment horizontal="center" vertical="center"/>
    </xf>
    <xf numFmtId="6" fontId="10" fillId="0" borderId="3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0" fontId="51" fillId="0" borderId="30" xfId="0" applyFont="1" applyFill="1" applyBorder="1" applyAlignment="1" applyProtection="1">
      <alignment horizontal="center"/>
      <protection/>
    </xf>
    <xf numFmtId="181" fontId="10" fillId="0" borderId="30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0" fillId="0" borderId="0" xfId="0" applyNumberFormat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0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4" fontId="9" fillId="7" borderId="0" xfId="0" applyNumberFormat="1" applyFont="1" applyFill="1" applyAlignment="1" quotePrefix="1">
      <alignment horizontal="center" vertical="center"/>
    </xf>
    <xf numFmtId="14" fontId="9" fillId="7" borderId="30" xfId="0" applyNumberFormat="1" applyFont="1" applyFill="1" applyBorder="1" applyAlignment="1" quotePrefix="1">
      <alignment horizontal="center" vertical="center"/>
    </xf>
    <xf numFmtId="14" fontId="9" fillId="7" borderId="0" xfId="0" applyNumberFormat="1" applyFont="1" applyFill="1" applyAlignment="1" quotePrefix="1">
      <alignment horizontal="center"/>
    </xf>
    <xf numFmtId="14" fontId="9" fillId="7" borderId="0" xfId="0" applyNumberFormat="1" applyFont="1" applyFill="1" applyAlignment="1" quotePrefix="1">
      <alignment horizontal="center" vertical="center"/>
    </xf>
    <xf numFmtId="0" fontId="10" fillId="34" borderId="0" xfId="0" applyFont="1" applyFill="1" applyAlignment="1">
      <alignment/>
    </xf>
    <xf numFmtId="0" fontId="9" fillId="35" borderId="0" xfId="0" applyFont="1" applyFill="1" applyAlignment="1">
      <alignment/>
    </xf>
    <xf numFmtId="14" fontId="9" fillId="7" borderId="0" xfId="0" applyNumberFormat="1" applyFont="1" applyFill="1" applyBorder="1" applyAlignment="1" quotePrefix="1">
      <alignment horizontal="center"/>
    </xf>
    <xf numFmtId="176" fontId="10" fillId="0" borderId="0" xfId="0" applyNumberFormat="1" applyFont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176" fontId="0" fillId="0" borderId="34" xfId="0" applyNumberFormat="1" applyFont="1" applyBorder="1" applyAlignment="1">
      <alignment horizontal="center"/>
    </xf>
    <xf numFmtId="0" fontId="9" fillId="7" borderId="0" xfId="0" applyFont="1" applyFill="1" applyAlignment="1" quotePrefix="1">
      <alignment horizontal="center" vertical="center" wrapText="1"/>
    </xf>
    <xf numFmtId="0" fontId="9" fillId="7" borderId="0" xfId="0" applyFont="1" applyFill="1" applyAlignment="1" applyProtection="1">
      <alignment horizontal="center" vertical="center" wrapText="1"/>
      <protection/>
    </xf>
    <xf numFmtId="0" fontId="90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14" fontId="9" fillId="7" borderId="0" xfId="0" applyNumberFormat="1" applyFont="1" applyFill="1" applyAlignment="1">
      <alignment horizontal="center" vertical="center"/>
    </xf>
    <xf numFmtId="182" fontId="13" fillId="0" borderId="0" xfId="0" applyNumberFormat="1" applyFont="1" applyAlignment="1">
      <alignment/>
    </xf>
    <xf numFmtId="181" fontId="10" fillId="0" borderId="16" xfId="44" applyNumberFormat="1" applyFont="1" applyBorder="1" applyAlignment="1">
      <alignment horizontal="center" vertical="center"/>
    </xf>
    <xf numFmtId="181" fontId="10" fillId="0" borderId="0" xfId="44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182" fontId="10" fillId="0" borderId="0" xfId="44" applyNumberFormat="1" applyFont="1" applyAlignment="1">
      <alignment horizontal="center" vertical="center"/>
    </xf>
    <xf numFmtId="14" fontId="9" fillId="7" borderId="0" xfId="0" applyNumberFormat="1" applyFont="1" applyFill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14" fontId="9" fillId="7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center" wrapText="1"/>
    </xf>
    <xf numFmtId="182" fontId="10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76" fontId="10" fillId="34" borderId="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81" fontId="10" fillId="0" borderId="10" xfId="44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81" fontId="10" fillId="0" borderId="35" xfId="44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/>
    </xf>
    <xf numFmtId="181" fontId="10" fillId="0" borderId="30" xfId="44" applyNumberFormat="1" applyFont="1" applyBorder="1" applyAlignment="1">
      <alignment horizontal="center" vertical="center"/>
    </xf>
    <xf numFmtId="176" fontId="10" fillId="34" borderId="30" xfId="0" applyNumberFormat="1" applyFont="1" applyFill="1" applyBorder="1" applyAlignment="1">
      <alignment horizontal="center" vertical="center"/>
    </xf>
    <xf numFmtId="0" fontId="92" fillId="36" borderId="36" xfId="0" applyFont="1" applyFill="1" applyBorder="1" applyAlignment="1">
      <alignment horizontal="center" vertical="center" wrapText="1"/>
    </xf>
    <xf numFmtId="207" fontId="92" fillId="36" borderId="36" xfId="0" applyNumberFormat="1" applyFont="1" applyFill="1" applyBorder="1" applyAlignment="1">
      <alignment horizontal="center" vertical="center"/>
    </xf>
    <xf numFmtId="208" fontId="92" fillId="36" borderId="36" xfId="0" applyNumberFormat="1" applyFont="1" applyFill="1" applyBorder="1" applyAlignment="1">
      <alignment horizontal="center" vertical="center"/>
    </xf>
    <xf numFmtId="17" fontId="93" fillId="36" borderId="37" xfId="0" applyNumberFormat="1" applyFont="1" applyFill="1" applyBorder="1" applyAlignment="1">
      <alignment horizontal="center" vertical="center"/>
    </xf>
    <xf numFmtId="0" fontId="93" fillId="37" borderId="0" xfId="0" applyFont="1" applyFill="1" applyAlignment="1">
      <alignment horizontal="center" vertical="center"/>
    </xf>
    <xf numFmtId="14" fontId="93" fillId="36" borderId="37" xfId="0" applyNumberFormat="1" applyFont="1" applyFill="1" applyBorder="1" applyAlignment="1">
      <alignment horizontal="center" vertical="center"/>
    </xf>
    <xf numFmtId="0" fontId="93" fillId="37" borderId="0" xfId="0" applyFont="1" applyFill="1" applyAlignment="1">
      <alignment horizontal="center" vertical="center" wrapText="1"/>
    </xf>
    <xf numFmtId="14" fontId="94" fillId="37" borderId="0" xfId="0" applyNumberFormat="1" applyFont="1" applyFill="1" applyAlignment="1">
      <alignment horizontal="center" vertical="center"/>
    </xf>
    <xf numFmtId="17" fontId="94" fillId="37" borderId="0" xfId="0" applyNumberFormat="1" applyFont="1" applyFill="1" applyAlignment="1">
      <alignment horizontal="center" vertical="center" wrapText="1"/>
    </xf>
    <xf numFmtId="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4" fontId="93" fillId="36" borderId="36" xfId="0" applyNumberFormat="1" applyFont="1" applyFill="1" applyBorder="1" applyAlignment="1">
      <alignment horizontal="center" vertical="center" wrapText="1"/>
    </xf>
    <xf numFmtId="14" fontId="93" fillId="36" borderId="37" xfId="0" applyNumberFormat="1" applyFont="1" applyFill="1" applyBorder="1" applyAlignment="1">
      <alignment horizontal="center" vertical="center" wrapText="1"/>
    </xf>
    <xf numFmtId="14" fontId="93" fillId="37" borderId="0" xfId="0" applyNumberFormat="1" applyFont="1" applyFill="1" applyAlignment="1">
      <alignment horizontal="center" vertical="center" wrapText="1"/>
    </xf>
    <xf numFmtId="6" fontId="0" fillId="0" borderId="31" xfId="0" applyNumberFormat="1" applyFont="1" applyBorder="1" applyAlignment="1">
      <alignment horizontal="center"/>
    </xf>
    <xf numFmtId="0" fontId="0" fillId="38" borderId="0" xfId="0" applyFont="1" applyFill="1" applyBorder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 vertical="center"/>
    </xf>
    <xf numFmtId="181" fontId="9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8" borderId="0" xfId="0" applyFont="1" applyFill="1" applyAlignment="1">
      <alignment/>
    </xf>
    <xf numFmtId="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6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6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81" fontId="95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6" fontId="0" fillId="0" borderId="14" xfId="0" applyNumberFormat="1" applyFont="1" applyBorder="1" applyAlignment="1">
      <alignment horizontal="center"/>
    </xf>
    <xf numFmtId="6" fontId="0" fillId="0" borderId="30" xfId="0" applyNumberFormat="1" applyFont="1" applyBorder="1" applyAlignment="1">
      <alignment horizontal="center" vertical="center"/>
    </xf>
    <xf numFmtId="6" fontId="0" fillId="0" borderId="17" xfId="0" applyNumberFormat="1" applyFont="1" applyBorder="1" applyAlignment="1">
      <alignment horizontal="center"/>
    </xf>
    <xf numFmtId="0" fontId="0" fillId="38" borderId="38" xfId="0" applyFont="1" applyFill="1" applyBorder="1" applyAlignment="1">
      <alignment/>
    </xf>
    <xf numFmtId="181" fontId="0" fillId="0" borderId="0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8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8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center"/>
    </xf>
    <xf numFmtId="182" fontId="95" fillId="0" borderId="0" xfId="0" applyNumberFormat="1" applyFont="1" applyAlignment="1">
      <alignment horizontal="center" vertical="center"/>
    </xf>
    <xf numFmtId="181" fontId="0" fillId="0" borderId="3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4" fontId="93" fillId="36" borderId="36" xfId="0" applyNumberFormat="1" applyFont="1" applyFill="1" applyBorder="1" applyAlignment="1">
      <alignment horizontal="center" vertical="center"/>
    </xf>
    <xf numFmtId="14" fontId="96" fillId="36" borderId="37" xfId="0" applyNumberFormat="1" applyFont="1" applyFill="1" applyBorder="1" applyAlignment="1">
      <alignment horizontal="center" vertical="center"/>
    </xf>
    <xf numFmtId="14" fontId="93" fillId="37" borderId="0" xfId="0" applyNumberFormat="1" applyFont="1" applyFill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181" fontId="0" fillId="0" borderId="0" xfId="44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10" xfId="44" applyNumberFormat="1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182" fontId="0" fillId="0" borderId="0" xfId="44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10" xfId="44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14" fontId="92" fillId="36" borderId="36" xfId="0" applyNumberFormat="1" applyFont="1" applyFill="1" applyBorder="1" applyAlignment="1">
      <alignment horizontal="center" vertical="center"/>
    </xf>
    <xf numFmtId="14" fontId="93" fillId="37" borderId="0" xfId="54" applyNumberFormat="1" applyFont="1" applyFill="1" applyBorder="1" applyAlignment="1">
      <alignment horizontal="center" vertical="center"/>
    </xf>
    <xf numFmtId="14" fontId="93" fillId="37" borderId="0" xfId="54" applyNumberFormat="1" applyFont="1" applyFill="1" applyBorder="1" applyAlignment="1">
      <alignment horizontal="center" vertical="center" wrapText="1"/>
    </xf>
    <xf numFmtId="181" fontId="0" fillId="0" borderId="0" xfId="44" applyNumberFormat="1" applyFont="1" applyAlignment="1">
      <alignment horizontal="center" vertical="center"/>
    </xf>
    <xf numFmtId="182" fontId="0" fillId="0" borderId="30" xfId="44" applyNumberFormat="1" applyFon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8" fillId="38" borderId="0" xfId="0" applyFont="1" applyFill="1" applyBorder="1" applyAlignment="1">
      <alignment/>
    </xf>
    <xf numFmtId="0" fontId="98" fillId="38" borderId="0" xfId="0" applyFont="1" applyFill="1" applyAlignment="1">
      <alignment/>
    </xf>
    <xf numFmtId="0" fontId="98" fillId="38" borderId="30" xfId="0" applyFont="1" applyFill="1" applyBorder="1" applyAlignment="1">
      <alignment/>
    </xf>
    <xf numFmtId="182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4" fontId="9" fillId="7" borderId="0" xfId="0" applyNumberFormat="1" applyFont="1" applyFill="1" applyAlignment="1">
      <alignment horizontal="center" vertical="center" wrapText="1"/>
    </xf>
    <xf numFmtId="209" fontId="10" fillId="0" borderId="0" xfId="0" applyNumberFormat="1" applyFont="1" applyAlignment="1">
      <alignment/>
    </xf>
    <xf numFmtId="0" fontId="6" fillId="0" borderId="0" xfId="56" applyAlignment="1" applyProtection="1" quotePrefix="1">
      <alignment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56" applyAlignment="1" applyProtection="1">
      <alignment/>
      <protection/>
    </xf>
    <xf numFmtId="0" fontId="10" fillId="0" borderId="39" xfId="0" applyFont="1" applyBorder="1" applyAlignment="1">
      <alignment horizontal="center" vertical="center"/>
    </xf>
    <xf numFmtId="0" fontId="99" fillId="38" borderId="0" xfId="0" applyFont="1" applyFill="1" applyAlignment="1">
      <alignment horizontal="center"/>
    </xf>
    <xf numFmtId="14" fontId="99" fillId="38" borderId="0" xfId="0" applyNumberFormat="1" applyFont="1" applyFill="1" applyAlignment="1">
      <alignment horizontal="center"/>
    </xf>
    <xf numFmtId="0" fontId="99" fillId="38" borderId="0" xfId="0" applyFont="1" applyFill="1" applyAlignment="1">
      <alignment horizontal="center" vertical="center"/>
    </xf>
    <xf numFmtId="6" fontId="99" fillId="38" borderId="0" xfId="0" applyNumberFormat="1" applyFont="1" applyFill="1" applyAlignment="1">
      <alignment horizontal="center"/>
    </xf>
    <xf numFmtId="6" fontId="99" fillId="38" borderId="0" xfId="0" applyNumberFormat="1" applyFont="1" applyFill="1" applyAlignment="1">
      <alignment horizontal="center" vertical="center"/>
    </xf>
    <xf numFmtId="6" fontId="99" fillId="38" borderId="0" xfId="0" applyNumberFormat="1" applyFont="1" applyFill="1" applyAlignment="1">
      <alignment/>
    </xf>
    <xf numFmtId="181" fontId="99" fillId="38" borderId="0" xfId="44" applyNumberFormat="1" applyFont="1" applyFill="1" applyAlignment="1">
      <alignment/>
    </xf>
    <xf numFmtId="6" fontId="99" fillId="38" borderId="38" xfId="0" applyNumberFormat="1" applyFont="1" applyFill="1" applyBorder="1" applyAlignment="1">
      <alignment horizontal="center"/>
    </xf>
    <xf numFmtId="6" fontId="99" fillId="38" borderId="38" xfId="0" applyNumberFormat="1" applyFont="1" applyFill="1" applyBorder="1" applyAlignment="1">
      <alignment horizontal="center" vertical="center"/>
    </xf>
    <xf numFmtId="6" fontId="99" fillId="38" borderId="38" xfId="0" applyNumberFormat="1" applyFont="1" applyFill="1" applyBorder="1" applyAlignment="1">
      <alignment/>
    </xf>
    <xf numFmtId="181" fontId="99" fillId="38" borderId="38" xfId="44" applyNumberFormat="1" applyFont="1" applyFill="1" applyBorder="1" applyAlignment="1">
      <alignment/>
    </xf>
    <xf numFmtId="14" fontId="99" fillId="38" borderId="0" xfId="0" applyNumberFormat="1" applyFont="1" applyFill="1" applyBorder="1" applyAlignment="1">
      <alignment horizontal="center"/>
    </xf>
    <xf numFmtId="0" fontId="99" fillId="38" borderId="0" xfId="0" applyFont="1" applyFill="1" applyBorder="1" applyAlignment="1">
      <alignment horizontal="center"/>
    </xf>
    <xf numFmtId="6" fontId="99" fillId="38" borderId="0" xfId="0" applyNumberFormat="1" applyFont="1" applyFill="1" applyBorder="1" applyAlignment="1">
      <alignment horizontal="center" vertical="center"/>
    </xf>
    <xf numFmtId="6" fontId="99" fillId="38" borderId="0" xfId="0" applyNumberFormat="1" applyFont="1" applyFill="1" applyBorder="1" applyAlignment="1">
      <alignment horizontal="center"/>
    </xf>
    <xf numFmtId="6" fontId="99" fillId="38" borderId="0" xfId="0" applyNumberFormat="1" applyFont="1" applyFill="1" applyBorder="1" applyAlignment="1">
      <alignment/>
    </xf>
    <xf numFmtId="0" fontId="99" fillId="38" borderId="38" xfId="0" applyFont="1" applyFill="1" applyBorder="1" applyAlignment="1">
      <alignment horizontal="center"/>
    </xf>
    <xf numFmtId="0" fontId="100" fillId="38" borderId="0" xfId="0" applyFont="1" applyFill="1" applyBorder="1" applyAlignment="1">
      <alignment horizontal="center" vertical="center" wrapText="1"/>
    </xf>
    <xf numFmtId="8" fontId="99" fillId="38" borderId="0" xfId="0" applyNumberFormat="1" applyFont="1" applyFill="1" applyBorder="1" applyAlignment="1">
      <alignment horizontal="center" vertical="center"/>
    </xf>
    <xf numFmtId="8" fontId="99" fillId="38" borderId="0" xfId="0" applyNumberFormat="1" applyFont="1" applyFill="1" applyBorder="1" applyAlignment="1">
      <alignment horizontal="center"/>
    </xf>
    <xf numFmtId="8" fontId="99" fillId="38" borderId="0" xfId="0" applyNumberFormat="1" applyFont="1" applyFill="1" applyBorder="1" applyAlignment="1">
      <alignment/>
    </xf>
    <xf numFmtId="8" fontId="99" fillId="38" borderId="0" xfId="0" applyNumberFormat="1" applyFont="1" applyFill="1" applyAlignment="1">
      <alignment horizontal="center"/>
    </xf>
    <xf numFmtId="8" fontId="99" fillId="38" borderId="0" xfId="0" applyNumberFormat="1" applyFont="1" applyFill="1" applyAlignment="1">
      <alignment horizontal="center" vertical="center"/>
    </xf>
    <xf numFmtId="8" fontId="99" fillId="38" borderId="0" xfId="0" applyNumberFormat="1" applyFont="1" applyFill="1" applyAlignment="1">
      <alignment/>
    </xf>
    <xf numFmtId="182" fontId="99" fillId="38" borderId="0" xfId="44" applyNumberFormat="1" applyFont="1" applyFill="1" applyAlignment="1">
      <alignment/>
    </xf>
    <xf numFmtId="8" fontId="99" fillId="38" borderId="30" xfId="0" applyNumberFormat="1" applyFont="1" applyFill="1" applyBorder="1" applyAlignment="1">
      <alignment horizontal="center"/>
    </xf>
    <xf numFmtId="8" fontId="99" fillId="38" borderId="30" xfId="0" applyNumberFormat="1" applyFont="1" applyFill="1" applyBorder="1" applyAlignment="1">
      <alignment horizontal="center" vertical="center"/>
    </xf>
    <xf numFmtId="8" fontId="99" fillId="38" borderId="30" xfId="0" applyNumberFormat="1" applyFont="1" applyFill="1" applyBorder="1" applyAlignment="1">
      <alignment/>
    </xf>
    <xf numFmtId="182" fontId="99" fillId="38" borderId="30" xfId="44" applyNumberFormat="1" applyFont="1" applyFill="1" applyBorder="1" applyAlignment="1">
      <alignment/>
    </xf>
    <xf numFmtId="6" fontId="99" fillId="0" borderId="0" xfId="0" applyNumberFormat="1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181" fontId="99" fillId="0" borderId="40" xfId="0" applyNumberFormat="1" applyFont="1" applyBorder="1" applyAlignment="1">
      <alignment horizontal="center"/>
    </xf>
    <xf numFmtId="181" fontId="99" fillId="0" borderId="0" xfId="0" applyNumberFormat="1" applyFont="1" applyAlignment="1">
      <alignment horizontal="center"/>
    </xf>
    <xf numFmtId="176" fontId="10" fillId="0" borderId="41" xfId="0" applyNumberFormat="1" applyFont="1" applyFill="1" applyBorder="1" applyAlignment="1">
      <alignment horizont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76" fontId="10" fillId="0" borderId="42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/>
    </xf>
    <xf numFmtId="176" fontId="10" fillId="0" borderId="0" xfId="44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43" xfId="0" applyFill="1" applyBorder="1" applyAlignment="1">
      <alignment/>
    </xf>
    <xf numFmtId="0" fontId="6" fillId="0" borderId="0" xfId="56" applyFill="1" applyAlignment="1" applyProtection="1" quotePrefix="1">
      <alignment/>
      <protection/>
    </xf>
    <xf numFmtId="182" fontId="10" fillId="0" borderId="0" xfId="44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8" fillId="6" borderId="44" xfId="0" applyFont="1" applyFill="1" applyBorder="1" applyAlignment="1">
      <alignment horizontal="center" vertical="center" wrapText="1"/>
    </xf>
    <xf numFmtId="0" fontId="88" fillId="5" borderId="45" xfId="0" applyFont="1" applyFill="1" applyBorder="1" applyAlignment="1">
      <alignment horizontal="center" vertical="center" wrapText="1"/>
    </xf>
    <xf numFmtId="0" fontId="88" fillId="5" borderId="44" xfId="0" applyFont="1" applyFill="1" applyBorder="1" applyAlignment="1">
      <alignment horizontal="center" vertical="center" wrapText="1"/>
    </xf>
    <xf numFmtId="0" fontId="88" fillId="7" borderId="44" xfId="0" applyFont="1" applyFill="1" applyBorder="1" applyAlignment="1">
      <alignment horizontal="center" vertical="center" wrapText="1"/>
    </xf>
    <xf numFmtId="210" fontId="88" fillId="3" borderId="44" xfId="0" applyNumberFormat="1" applyFont="1" applyFill="1" applyBorder="1" applyAlignment="1">
      <alignment horizontal="center" vertical="center"/>
    </xf>
    <xf numFmtId="17" fontId="101" fillId="3" borderId="45" xfId="0" applyNumberFormat="1" applyFont="1" applyFill="1" applyBorder="1" applyAlignment="1">
      <alignment horizontal="center" vertical="center" wrapText="1"/>
    </xf>
    <xf numFmtId="0" fontId="101" fillId="3" borderId="44" xfId="0" applyFont="1" applyFill="1" applyBorder="1" applyAlignment="1">
      <alignment horizontal="center" vertical="center" wrapText="1"/>
    </xf>
    <xf numFmtId="210" fontId="88" fillId="3" borderId="44" xfId="0" applyNumberFormat="1" applyFont="1" applyFill="1" applyBorder="1" applyAlignment="1">
      <alignment horizontal="center" vertical="center" wrapText="1"/>
    </xf>
    <xf numFmtId="181" fontId="63" fillId="0" borderId="45" xfId="0" applyNumberFormat="1" applyFont="1" applyFill="1" applyBorder="1" applyAlignment="1">
      <alignment horizontal="center"/>
    </xf>
    <xf numFmtId="10" fontId="63" fillId="0" borderId="44" xfId="0" applyNumberFormat="1" applyFont="1" applyFill="1" applyBorder="1" applyAlignment="1">
      <alignment horizontal="center"/>
    </xf>
    <xf numFmtId="181" fontId="63" fillId="0" borderId="44" xfId="0" applyNumberFormat="1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0" fontId="102" fillId="37" borderId="46" xfId="0" applyFont="1" applyFill="1" applyBorder="1" applyAlignment="1">
      <alignment horizontal="center"/>
    </xf>
    <xf numFmtId="181" fontId="102" fillId="37" borderId="46" xfId="0" applyNumberFormat="1" applyFont="1" applyFill="1" applyBorder="1" applyAlignment="1">
      <alignment horizontal="center"/>
    </xf>
    <xf numFmtId="14" fontId="102" fillId="37" borderId="47" xfId="0" applyNumberFormat="1" applyFont="1" applyFill="1" applyBorder="1" applyAlignment="1">
      <alignment horizontal="center"/>
    </xf>
    <xf numFmtId="14" fontId="102" fillId="37" borderId="46" xfId="0" applyNumberFormat="1" applyFont="1" applyFill="1" applyBorder="1" applyAlignment="1">
      <alignment horizontal="center" wrapText="1"/>
    </xf>
    <xf numFmtId="14" fontId="102" fillId="37" borderId="46" xfId="0" applyNumberFormat="1" applyFont="1" applyFill="1" applyBorder="1" applyAlignment="1">
      <alignment horizontal="center"/>
    </xf>
    <xf numFmtId="14" fontId="103" fillId="37" borderId="46" xfId="0" applyNumberFormat="1" applyFont="1" applyFill="1" applyBorder="1" applyAlignment="1">
      <alignment horizontal="center" wrapText="1"/>
    </xf>
    <xf numFmtId="0" fontId="102" fillId="0" borderId="46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81" fontId="13" fillId="0" borderId="0" xfId="0" applyNumberFormat="1" applyFont="1" applyFill="1" applyBorder="1" applyAlignment="1">
      <alignment/>
    </xf>
    <xf numFmtId="181" fontId="89" fillId="0" borderId="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 horizontal="center"/>
    </xf>
    <xf numFmtId="181" fontId="63" fillId="0" borderId="0" xfId="0" applyNumberFormat="1" applyFont="1" applyFill="1" applyBorder="1" applyAlignment="1">
      <alignment horizontal="center"/>
    </xf>
    <xf numFmtId="10" fontId="63" fillId="0" borderId="0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2" fontId="0" fillId="0" borderId="30" xfId="0" applyNumberFormat="1" applyFill="1" applyBorder="1" applyAlignment="1">
      <alignment horizontal="center" vertical="center"/>
    </xf>
    <xf numFmtId="182" fontId="104" fillId="0" borderId="0" xfId="0" applyNumberFormat="1" applyFont="1" applyAlignment="1">
      <alignment horizontal="center" vertical="center"/>
    </xf>
    <xf numFmtId="0" fontId="105" fillId="6" borderId="44" xfId="0" applyFont="1" applyFill="1" applyBorder="1" applyAlignment="1">
      <alignment horizontal="center" vertical="center" wrapText="1"/>
    </xf>
    <xf numFmtId="0" fontId="105" fillId="7" borderId="44" xfId="0" applyFont="1" applyFill="1" applyBorder="1" applyAlignment="1">
      <alignment horizontal="center" vertical="center" wrapText="1"/>
    </xf>
    <xf numFmtId="210" fontId="105" fillId="3" borderId="44" xfId="0" applyNumberFormat="1" applyFont="1" applyFill="1" applyBorder="1" applyAlignment="1">
      <alignment horizontal="center" vertical="center"/>
    </xf>
    <xf numFmtId="210" fontId="105" fillId="3" borderId="44" xfId="0" applyNumberFormat="1" applyFont="1" applyFill="1" applyBorder="1" applyAlignment="1">
      <alignment horizontal="center" vertical="center" wrapText="1"/>
    </xf>
    <xf numFmtId="181" fontId="98" fillId="0" borderId="44" xfId="0" applyNumberFormat="1" applyFont="1" applyFill="1" applyBorder="1" applyAlignment="1">
      <alignment horizontal="center"/>
    </xf>
    <xf numFmtId="181" fontId="0" fillId="0" borderId="44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 vertical="center"/>
    </xf>
    <xf numFmtId="14" fontId="10" fillId="7" borderId="0" xfId="0" applyNumberFormat="1" applyFont="1" applyFill="1" applyBorder="1" applyAlignment="1">
      <alignment horizontal="center" vertical="center"/>
    </xf>
    <xf numFmtId="176" fontId="106" fillId="0" borderId="48" xfId="0" applyNumberFormat="1" applyFont="1" applyBorder="1" applyAlignment="1">
      <alignment horizontal="center" vertical="center"/>
    </xf>
    <xf numFmtId="176" fontId="10" fillId="0" borderId="49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76" fontId="10" fillId="0" borderId="50" xfId="0" applyNumberFormat="1" applyFont="1" applyBorder="1" applyAlignment="1">
      <alignment horizontal="center" vertical="center"/>
    </xf>
    <xf numFmtId="181" fontId="73" fillId="33" borderId="49" xfId="0" applyNumberFormat="1" applyFont="1" applyFill="1" applyBorder="1" applyAlignment="1">
      <alignment horizontal="center"/>
    </xf>
    <xf numFmtId="181" fontId="73" fillId="33" borderId="11" xfId="0" applyNumberFormat="1" applyFont="1" applyFill="1" applyBorder="1" applyAlignment="1">
      <alignment horizontal="center"/>
    </xf>
    <xf numFmtId="181" fontId="73" fillId="33" borderId="13" xfId="0" applyNumberFormat="1" applyFont="1" applyFill="1" applyBorder="1" applyAlignment="1">
      <alignment horizontal="center"/>
    </xf>
    <xf numFmtId="176" fontId="10" fillId="0" borderId="51" xfId="0" applyNumberFormat="1" applyFont="1" applyBorder="1" applyAlignment="1">
      <alignment horizontal="center" vertical="center"/>
    </xf>
    <xf numFmtId="0" fontId="107" fillId="33" borderId="52" xfId="56" applyFont="1" applyFill="1" applyBorder="1" applyAlignment="1" applyProtection="1" quotePrefix="1">
      <alignment vertical="center"/>
      <protection/>
    </xf>
    <xf numFmtId="0" fontId="107" fillId="33" borderId="53" xfId="56" applyFont="1" applyFill="1" applyBorder="1" applyAlignment="1" applyProtection="1" quotePrefix="1">
      <alignment vertical="center"/>
      <protection/>
    </xf>
    <xf numFmtId="0" fontId="107" fillId="33" borderId="54" xfId="56" applyFont="1" applyFill="1" applyBorder="1" applyAlignment="1" applyProtection="1" quotePrefix="1">
      <alignment vertical="center"/>
      <protection/>
    </xf>
    <xf numFmtId="181" fontId="10" fillId="0" borderId="20" xfId="44" applyNumberFormat="1" applyFont="1" applyBorder="1" applyAlignment="1">
      <alignment horizontal="center" vertical="center"/>
    </xf>
    <xf numFmtId="14" fontId="94" fillId="36" borderId="36" xfId="0" applyNumberFormat="1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/>
    </xf>
    <xf numFmtId="0" fontId="9" fillId="38" borderId="0" xfId="0" applyFont="1" applyFill="1" applyAlignment="1">
      <alignment/>
    </xf>
    <xf numFmtId="0" fontId="9" fillId="38" borderId="3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108" fillId="38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4" borderId="44" xfId="0" applyFont="1" applyFill="1" applyBorder="1" applyAlignment="1">
      <alignment/>
    </xf>
    <xf numFmtId="0" fontId="109" fillId="38" borderId="0" xfId="0" applyFont="1" applyFill="1" applyAlignment="1">
      <alignment/>
    </xf>
    <xf numFmtId="0" fontId="109" fillId="38" borderId="38" xfId="0" applyFont="1" applyFill="1" applyBorder="1" applyAlignment="1">
      <alignment/>
    </xf>
    <xf numFmtId="0" fontId="109" fillId="38" borderId="0" xfId="0" applyFont="1" applyFill="1" applyBorder="1" applyAlignment="1">
      <alignment/>
    </xf>
    <xf numFmtId="0" fontId="109" fillId="38" borderId="30" xfId="0" applyFont="1" applyFill="1" applyBorder="1" applyAlignment="1">
      <alignment/>
    </xf>
    <xf numFmtId="169" fontId="9" fillId="38" borderId="0" xfId="0" applyNumberFormat="1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10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wrapText="1"/>
    </xf>
    <xf numFmtId="0" fontId="111" fillId="37" borderId="4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38" borderId="10" xfId="0" applyFont="1" applyFill="1" applyBorder="1" applyAlignment="1">
      <alignment horizontal="center"/>
    </xf>
    <xf numFmtId="0" fontId="9" fillId="38" borderId="0" xfId="0" applyFont="1" applyFill="1" applyAlignment="1">
      <alignment horizontal="center"/>
    </xf>
    <xf numFmtId="181" fontId="9" fillId="38" borderId="0" xfId="0" applyNumberFormat="1" applyFont="1" applyFill="1" applyAlignment="1">
      <alignment horizontal="center"/>
    </xf>
    <xf numFmtId="0" fontId="9" fillId="0" borderId="44" xfId="0" applyFont="1" applyBorder="1" applyAlignment="1">
      <alignment/>
    </xf>
    <xf numFmtId="0" fontId="9" fillId="38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0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center" vertical="center"/>
      <protection/>
    </xf>
    <xf numFmtId="170" fontId="9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19" fillId="0" borderId="0" xfId="56" applyFont="1" applyAlignment="1" applyProtection="1">
      <alignment horizontal="center" vertical="center"/>
      <protection/>
    </xf>
    <xf numFmtId="0" fontId="88" fillId="7" borderId="43" xfId="20" applyFont="1" applyBorder="1" applyAlignment="1">
      <alignment horizontal="justify" vertical="center"/>
    </xf>
    <xf numFmtId="0" fontId="9" fillId="0" borderId="0" xfId="0" applyFont="1" applyAlignment="1" applyProtection="1" quotePrefix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7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Border="1" applyAlignment="1" quotePrefix="1">
      <alignment horizontal="center" vertical="center" wrapText="1"/>
    </xf>
    <xf numFmtId="0" fontId="9" fillId="7" borderId="0" xfId="0" applyFont="1" applyFill="1" applyAlignment="1">
      <alignment wrapText="1"/>
    </xf>
    <xf numFmtId="15" fontId="9" fillId="7" borderId="0" xfId="0" applyNumberFormat="1" applyFont="1" applyFill="1" applyAlignment="1">
      <alignment wrapText="1"/>
    </xf>
    <xf numFmtId="15" fontId="9" fillId="7" borderId="0" xfId="0" applyNumberFormat="1" applyFont="1" applyFill="1" applyAlignment="1">
      <alignment/>
    </xf>
    <xf numFmtId="3" fontId="9" fillId="0" borderId="0" xfId="0" applyNumberFormat="1" applyFont="1" applyAlignment="1">
      <alignment horizontal="center"/>
    </xf>
    <xf numFmtId="0" fontId="9" fillId="7" borderId="44" xfId="0" applyFont="1" applyFill="1" applyBorder="1" applyAlignment="1">
      <alignment horizontal="center" vertical="center"/>
    </xf>
    <xf numFmtId="14" fontId="11" fillId="7" borderId="44" xfId="44" applyNumberFormat="1" applyFont="1" applyFill="1" applyBorder="1" applyAlignment="1">
      <alignment horizontal="center" vertical="center"/>
    </xf>
    <xf numFmtId="181" fontId="11" fillId="7" borderId="44" xfId="0" applyNumberFormat="1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14" fontId="11" fillId="7" borderId="44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7" borderId="0" xfId="0" applyFont="1" applyFill="1" applyAlignment="1" quotePrefix="1">
      <alignment horizontal="center" vertical="center" wrapText="1"/>
    </xf>
    <xf numFmtId="169" fontId="39" fillId="7" borderId="0" xfId="0" applyNumberFormat="1" applyFont="1" applyFill="1" applyBorder="1" applyAlignment="1" applyProtection="1">
      <alignment horizontal="center" vertical="center" wrapText="1"/>
      <protection/>
    </xf>
    <xf numFmtId="0" fontId="107" fillId="33" borderId="55" xfId="56" applyFont="1" applyFill="1" applyBorder="1" applyAlignment="1" applyProtection="1" quotePrefix="1">
      <alignment vertical="center"/>
      <protection/>
    </xf>
    <xf numFmtId="0" fontId="107" fillId="33" borderId="56" xfId="56" applyFont="1" applyFill="1" applyBorder="1" applyAlignment="1" applyProtection="1" quotePrefix="1">
      <alignment vertical="center"/>
      <protection/>
    </xf>
    <xf numFmtId="0" fontId="10" fillId="0" borderId="57" xfId="0" applyFont="1" applyBorder="1" applyAlignment="1">
      <alignment horizontal="center" vertical="center"/>
    </xf>
    <xf numFmtId="186" fontId="10" fillId="33" borderId="58" xfId="0" applyNumberFormat="1" applyFont="1" applyFill="1" applyBorder="1" applyAlignment="1">
      <alignment horizontal="center" vertical="center"/>
    </xf>
    <xf numFmtId="186" fontId="10" fillId="33" borderId="59" xfId="0" applyNumberFormat="1" applyFont="1" applyFill="1" applyBorder="1" applyAlignment="1">
      <alignment horizontal="center" vertical="center"/>
    </xf>
    <xf numFmtId="14" fontId="11" fillId="7" borderId="44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181" fontId="73" fillId="33" borderId="32" xfId="0" applyNumberFormat="1" applyFont="1" applyFill="1" applyBorder="1" applyAlignment="1">
      <alignment horizontal="center"/>
    </xf>
    <xf numFmtId="49" fontId="50" fillId="0" borderId="60" xfId="0" applyNumberFormat="1" applyFont="1" applyFill="1" applyBorder="1" applyAlignment="1">
      <alignment horizontal="center" vertical="center"/>
    </xf>
    <xf numFmtId="176" fontId="106" fillId="0" borderId="61" xfId="0" applyNumberFormat="1" applyFont="1" applyBorder="1" applyAlignment="1">
      <alignment horizontal="center" vertical="center"/>
    </xf>
    <xf numFmtId="181" fontId="13" fillId="0" borderId="62" xfId="0" applyNumberFormat="1" applyFont="1" applyFill="1" applyBorder="1" applyAlignment="1">
      <alignment horizontal="center"/>
    </xf>
    <xf numFmtId="181" fontId="63" fillId="0" borderId="62" xfId="0" applyNumberFormat="1" applyFont="1" applyFill="1" applyBorder="1" applyAlignment="1">
      <alignment horizontal="center"/>
    </xf>
    <xf numFmtId="10" fontId="63" fillId="0" borderId="62" xfId="0" applyNumberFormat="1" applyFont="1" applyFill="1" applyBorder="1" applyAlignment="1">
      <alignment horizontal="center"/>
    </xf>
    <xf numFmtId="176" fontId="10" fillId="0" borderId="60" xfId="0" applyNumberFormat="1" applyFont="1" applyBorder="1" applyAlignment="1">
      <alignment horizontal="center" vertical="center"/>
    </xf>
    <xf numFmtId="181" fontId="73" fillId="33" borderId="63" xfId="0" applyNumberFormat="1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/>
    </xf>
    <xf numFmtId="0" fontId="0" fillId="33" borderId="11" xfId="60" applyFill="1" applyBorder="1" applyAlignment="1">
      <alignment horizontal="center" vertical="center"/>
      <protection/>
    </xf>
    <xf numFmtId="0" fontId="10" fillId="33" borderId="11" xfId="60" applyFont="1" applyFill="1" applyBorder="1" applyAlignment="1">
      <alignment horizontal="center" vertical="center"/>
      <protection/>
    </xf>
    <xf numFmtId="176" fontId="10" fillId="33" borderId="11" xfId="60" applyNumberFormat="1" applyFont="1" applyFill="1" applyBorder="1" applyAlignment="1">
      <alignment horizontal="center" vertical="center"/>
      <protection/>
    </xf>
    <xf numFmtId="176" fontId="0" fillId="33" borderId="11" xfId="60" applyNumberFormat="1" applyFill="1" applyBorder="1" applyAlignment="1">
      <alignment horizontal="center" vertical="center"/>
      <protection/>
    </xf>
    <xf numFmtId="181" fontId="10" fillId="33" borderId="11" xfId="60" applyNumberFormat="1" applyFont="1" applyFill="1" applyBorder="1" applyAlignment="1">
      <alignment horizontal="center" vertical="center"/>
      <protection/>
    </xf>
    <xf numFmtId="0" fontId="10" fillId="33" borderId="17" xfId="60" applyFont="1" applyFill="1" applyBorder="1" applyAlignment="1">
      <alignment horizontal="center" vertical="center"/>
      <protection/>
    </xf>
    <xf numFmtId="0" fontId="0" fillId="33" borderId="17" xfId="60" applyFill="1" applyBorder="1" applyAlignment="1">
      <alignment horizontal="center" vertical="center"/>
      <protection/>
    </xf>
    <xf numFmtId="0" fontId="10" fillId="33" borderId="21" xfId="60" applyFont="1" applyFill="1" applyBorder="1" applyAlignment="1">
      <alignment horizontal="center" vertical="center"/>
      <protection/>
    </xf>
    <xf numFmtId="0" fontId="0" fillId="33" borderId="21" xfId="60" applyFill="1" applyBorder="1" applyAlignment="1">
      <alignment horizontal="center" vertical="center"/>
      <protection/>
    </xf>
    <xf numFmtId="176" fontId="10" fillId="33" borderId="21" xfId="60" applyNumberFormat="1" applyFont="1" applyFill="1" applyBorder="1" applyAlignment="1">
      <alignment horizontal="center" vertical="center"/>
      <protection/>
    </xf>
    <xf numFmtId="176" fontId="10" fillId="33" borderId="17" xfId="60" applyNumberFormat="1" applyFont="1" applyFill="1" applyBorder="1" applyAlignment="1">
      <alignment horizontal="center" vertical="center"/>
      <protection/>
    </xf>
    <xf numFmtId="177" fontId="10" fillId="33" borderId="21" xfId="60" applyNumberFormat="1" applyFont="1" applyFill="1" applyBorder="1" applyAlignment="1">
      <alignment horizontal="center" vertical="center"/>
      <protection/>
    </xf>
    <xf numFmtId="176" fontId="0" fillId="33" borderId="21" xfId="60" applyNumberFormat="1" applyFill="1" applyBorder="1" applyAlignment="1">
      <alignment horizontal="center" vertical="center"/>
      <protection/>
    </xf>
    <xf numFmtId="181" fontId="10" fillId="33" borderId="21" xfId="60" applyNumberFormat="1" applyFont="1" applyFill="1" applyBorder="1" applyAlignment="1">
      <alignment horizontal="center" vertical="center"/>
      <protection/>
    </xf>
    <xf numFmtId="0" fontId="9" fillId="33" borderId="17" xfId="60" applyFont="1" applyFill="1" applyBorder="1" applyAlignment="1">
      <alignment horizontal="center" vertical="center" wrapText="1"/>
      <protection/>
    </xf>
    <xf numFmtId="0" fontId="9" fillId="33" borderId="21" xfId="60" applyFont="1" applyFill="1" applyBorder="1" applyAlignment="1">
      <alignment horizontal="center" vertical="center"/>
      <protection/>
    </xf>
    <xf numFmtId="0" fontId="52" fillId="33" borderId="11" xfId="60" applyFont="1" applyFill="1" applyBorder="1" applyAlignment="1">
      <alignment horizontal="center" vertical="center"/>
      <protection/>
    </xf>
    <xf numFmtId="176" fontId="0" fillId="33" borderId="17" xfId="60" applyNumberFormat="1" applyFill="1" applyBorder="1" applyAlignment="1">
      <alignment horizontal="center" vertical="center"/>
      <protection/>
    </xf>
    <xf numFmtId="0" fontId="51" fillId="33" borderId="11" xfId="60" applyFont="1" applyFill="1" applyBorder="1" applyAlignment="1">
      <alignment horizontal="center" vertical="center" wrapText="1"/>
      <protection/>
    </xf>
    <xf numFmtId="0" fontId="52" fillId="33" borderId="17" xfId="60" applyFont="1" applyFill="1" applyBorder="1" applyAlignment="1">
      <alignment horizontal="center" vertical="center"/>
      <protection/>
    </xf>
    <xf numFmtId="0" fontId="52" fillId="33" borderId="21" xfId="60" applyFont="1" applyFill="1" applyBorder="1" applyAlignment="1">
      <alignment horizontal="center" vertical="center"/>
      <protection/>
    </xf>
    <xf numFmtId="181" fontId="0" fillId="33" borderId="11" xfId="60" applyNumberFormat="1" applyFill="1" applyBorder="1" applyAlignment="1">
      <alignment horizontal="center" vertical="center"/>
      <protection/>
    </xf>
    <xf numFmtId="181" fontId="0" fillId="33" borderId="17" xfId="60" applyNumberFormat="1" applyFill="1" applyBorder="1" applyAlignment="1">
      <alignment horizontal="center" vertical="center"/>
      <protection/>
    </xf>
    <xf numFmtId="0" fontId="9" fillId="7" borderId="11" xfId="60" applyFont="1" applyFill="1" applyBorder="1" applyAlignment="1">
      <alignment horizontal="center" vertical="center"/>
      <protection/>
    </xf>
    <xf numFmtId="0" fontId="9" fillId="7" borderId="11" xfId="60" applyFont="1" applyFill="1" applyBorder="1" applyAlignment="1">
      <alignment horizontal="center" vertical="center" wrapText="1"/>
      <protection/>
    </xf>
    <xf numFmtId="14" fontId="0" fillId="7" borderId="11" xfId="60" applyNumberFormat="1" applyFill="1" applyBorder="1" applyAlignment="1">
      <alignment horizontal="center" vertical="center"/>
      <protection/>
    </xf>
    <xf numFmtId="14" fontId="0" fillId="7" borderId="11" xfId="60" applyNumberFormat="1" applyFont="1" applyFill="1" applyBorder="1" applyAlignment="1">
      <alignment horizontal="center" vertical="center" wrapText="1"/>
      <protection/>
    </xf>
    <xf numFmtId="14" fontId="9" fillId="7" borderId="11" xfId="60" applyNumberFormat="1" applyFont="1" applyFill="1" applyBorder="1" applyAlignment="1">
      <alignment horizontal="center" vertical="center"/>
      <protection/>
    </xf>
    <xf numFmtId="14" fontId="9" fillId="7" borderId="11" xfId="60" applyNumberFormat="1" applyFont="1" applyFill="1" applyBorder="1" applyAlignment="1">
      <alignment horizontal="center" vertical="center" wrapText="1"/>
      <protection/>
    </xf>
    <xf numFmtId="0" fontId="0" fillId="7" borderId="11" xfId="60" applyFill="1" applyBorder="1" applyAlignment="1">
      <alignment horizontal="center" vertical="center"/>
      <protection/>
    </xf>
    <xf numFmtId="181" fontId="13" fillId="0" borderId="0" xfId="0" applyNumberFormat="1" applyFont="1" applyAlignment="1">
      <alignment horizontal="center" vertical="center"/>
    </xf>
    <xf numFmtId="181" fontId="20" fillId="0" borderId="0" xfId="0" applyNumberFormat="1" applyFont="1" applyAlignment="1">
      <alignment horizontal="center" vertical="center"/>
    </xf>
    <xf numFmtId="14" fontId="94" fillId="37" borderId="0" xfId="0" applyNumberFormat="1" applyFont="1" applyFill="1" applyAlignment="1">
      <alignment horizontal="center" vertical="center"/>
    </xf>
    <xf numFmtId="14" fontId="94" fillId="37" borderId="0" xfId="0" applyNumberFormat="1" applyFont="1" applyFill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2" fontId="0" fillId="0" borderId="0" xfId="0" applyNumberFormat="1" applyFont="1" applyBorder="1" applyAlignment="1">
      <alignment horizontal="center" vertical="center"/>
    </xf>
    <xf numFmtId="182" fontId="104" fillId="0" borderId="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/>
    </xf>
    <xf numFmtId="14" fontId="112" fillId="37" borderId="0" xfId="0" applyNumberFormat="1" applyFont="1" applyFill="1" applyAlignment="1">
      <alignment horizontal="center" vertical="center" wrapText="1"/>
    </xf>
    <xf numFmtId="182" fontId="20" fillId="0" borderId="0" xfId="0" applyNumberFormat="1" applyFont="1" applyAlignment="1">
      <alignment horizontal="center" vertical="center"/>
    </xf>
    <xf numFmtId="14" fontId="112" fillId="37" borderId="0" xfId="0" applyNumberFormat="1" applyFont="1" applyFill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112" fillId="37" borderId="0" xfId="0" applyFont="1" applyFill="1" applyAlignment="1">
      <alignment horizontal="center" vertical="center"/>
    </xf>
    <xf numFmtId="14" fontId="93" fillId="37" borderId="0" xfId="0" applyNumberFormat="1" applyFont="1" applyFill="1" applyBorder="1" applyAlignment="1">
      <alignment horizontal="center" vertical="center" wrapText="1"/>
    </xf>
    <xf numFmtId="14" fontId="112" fillId="37" borderId="0" xfId="0" applyNumberFormat="1" applyFont="1" applyFill="1" applyBorder="1" applyAlignment="1">
      <alignment horizontal="center" vertical="center" wrapText="1"/>
    </xf>
    <xf numFmtId="14" fontId="109" fillId="38" borderId="10" xfId="0" applyNumberFormat="1" applyFont="1" applyFill="1" applyBorder="1" applyAlignment="1">
      <alignment/>
    </xf>
    <xf numFmtId="14" fontId="99" fillId="38" borderId="10" xfId="0" applyNumberFormat="1" applyFont="1" applyFill="1" applyBorder="1" applyAlignment="1">
      <alignment horizontal="center"/>
    </xf>
    <xf numFmtId="14" fontId="99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/>
    </xf>
    <xf numFmtId="181" fontId="0" fillId="38" borderId="0" xfId="0" applyNumberFormat="1" applyFont="1" applyFill="1" applyAlignment="1">
      <alignment/>
    </xf>
    <xf numFmtId="181" fontId="0" fillId="38" borderId="38" xfId="0" applyNumberFormat="1" applyFont="1" applyFill="1" applyBorder="1" applyAlignment="1">
      <alignment/>
    </xf>
    <xf numFmtId="181" fontId="0" fillId="38" borderId="0" xfId="0" applyNumberFormat="1" applyFont="1" applyFill="1" applyBorder="1" applyAlignment="1">
      <alignment/>
    </xf>
    <xf numFmtId="181" fontId="95" fillId="0" borderId="0" xfId="0" applyNumberFormat="1" applyFont="1" applyBorder="1" applyAlignment="1">
      <alignment horizontal="center" vertical="center"/>
    </xf>
    <xf numFmtId="182" fontId="95" fillId="0" borderId="0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/>
    </xf>
    <xf numFmtId="6" fontId="0" fillId="0" borderId="28" xfId="0" applyNumberFormat="1" applyFont="1" applyBorder="1" applyAlignment="1">
      <alignment horizontal="center"/>
    </xf>
    <xf numFmtId="181" fontId="95" fillId="0" borderId="10" xfId="0" applyNumberFormat="1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0" fontId="108" fillId="38" borderId="10" xfId="0" applyFont="1" applyFill="1" applyBorder="1" applyAlignment="1">
      <alignment/>
    </xf>
    <xf numFmtId="176" fontId="0" fillId="0" borderId="10" xfId="0" applyNumberFormat="1" applyFont="1" applyBorder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 horizontal="center" vertical="center"/>
    </xf>
    <xf numFmtId="170" fontId="9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8" fontId="10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0" fontId="9" fillId="0" borderId="10" xfId="0" applyNumberFormat="1" applyFont="1" applyBorder="1" applyAlignment="1" applyProtection="1" quotePrefix="1">
      <alignment horizontal="center"/>
      <protection/>
    </xf>
    <xf numFmtId="177" fontId="10" fillId="0" borderId="10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horizontal="center"/>
    </xf>
    <xf numFmtId="182" fontId="1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28" xfId="0" applyFont="1" applyBorder="1" applyAlignment="1">
      <alignment/>
    </xf>
    <xf numFmtId="176" fontId="10" fillId="0" borderId="65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/>
    </xf>
    <xf numFmtId="169" fontId="9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81" fontId="63" fillId="0" borderId="10" xfId="0" applyNumberFormat="1" applyFont="1" applyFill="1" applyBorder="1" applyAlignment="1">
      <alignment horizontal="center"/>
    </xf>
    <xf numFmtId="10" fontId="63" fillId="0" borderId="10" xfId="0" applyNumberFormat="1" applyFont="1" applyFill="1" applyBorder="1" applyAlignment="1">
      <alignment horizontal="center"/>
    </xf>
    <xf numFmtId="176" fontId="10" fillId="0" borderId="66" xfId="0" applyNumberFormat="1" applyFont="1" applyBorder="1" applyAlignment="1">
      <alignment horizontal="center" vertical="center"/>
    </xf>
    <xf numFmtId="181" fontId="73" fillId="33" borderId="67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>
      <alignment horizontal="center"/>
    </xf>
    <xf numFmtId="181" fontId="73" fillId="33" borderId="28" xfId="0" applyNumberFormat="1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181" fontId="73" fillId="33" borderId="71" xfId="0" applyNumberFormat="1" applyFont="1" applyFill="1" applyBorder="1" applyAlignment="1">
      <alignment horizontal="center"/>
    </xf>
    <xf numFmtId="181" fontId="73" fillId="33" borderId="72" xfId="0" applyNumberFormat="1" applyFont="1" applyFill="1" applyBorder="1" applyAlignment="1">
      <alignment horizontal="center"/>
    </xf>
    <xf numFmtId="181" fontId="73" fillId="33" borderId="73" xfId="0" applyNumberFormat="1" applyFont="1" applyFill="1" applyBorder="1" applyAlignment="1">
      <alignment horizontal="center"/>
    </xf>
    <xf numFmtId="181" fontId="73" fillId="33" borderId="74" xfId="0" applyNumberFormat="1" applyFont="1" applyFill="1" applyBorder="1" applyAlignment="1">
      <alignment horizontal="center"/>
    </xf>
    <xf numFmtId="181" fontId="73" fillId="33" borderId="75" xfId="0" applyNumberFormat="1" applyFont="1" applyFill="1" applyBorder="1" applyAlignment="1">
      <alignment horizontal="center"/>
    </xf>
    <xf numFmtId="0" fontId="50" fillId="0" borderId="76" xfId="0" applyNumberFormat="1" applyFont="1" applyFill="1" applyBorder="1" applyAlignment="1">
      <alignment horizontal="center" vertical="center"/>
    </xf>
    <xf numFmtId="0" fontId="50" fillId="0" borderId="69" xfId="0" applyNumberFormat="1" applyFont="1" applyFill="1" applyBorder="1" applyAlignment="1">
      <alignment horizontal="center" vertical="center"/>
    </xf>
    <xf numFmtId="169" fontId="9" fillId="0" borderId="69" xfId="0" applyNumberFormat="1" applyFont="1" applyFill="1" applyBorder="1" applyAlignment="1" applyProtection="1">
      <alignment horizontal="center" vertical="center"/>
      <protection/>
    </xf>
    <xf numFmtId="181" fontId="10" fillId="0" borderId="77" xfId="44" applyNumberFormat="1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170" fontId="9" fillId="0" borderId="0" xfId="0" applyNumberFormat="1" applyFont="1" applyBorder="1" applyAlignment="1" applyProtection="1">
      <alignment horizontal="center" vertical="center"/>
      <protection/>
    </xf>
    <xf numFmtId="170" fontId="10" fillId="0" borderId="0" xfId="0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 quotePrefix="1">
      <alignment horizontal="center" vertical="center" wrapText="1"/>
      <protection/>
    </xf>
    <xf numFmtId="182" fontId="13" fillId="0" borderId="20" xfId="0" applyNumberFormat="1" applyFont="1" applyBorder="1" applyAlignment="1">
      <alignment horizontal="center"/>
    </xf>
    <xf numFmtId="182" fontId="13" fillId="0" borderId="20" xfId="0" applyNumberFormat="1" applyFont="1" applyBorder="1" applyAlignment="1">
      <alignment horizontal="center" vertical="center"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17" fontId="10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 wrapText="1"/>
      <protection/>
    </xf>
    <xf numFmtId="181" fontId="13" fillId="0" borderId="0" xfId="0" applyNumberFormat="1" applyFont="1" applyAlignment="1">
      <alignment horizontal="left" vertical="center" indent="3"/>
    </xf>
    <xf numFmtId="181" fontId="13" fillId="0" borderId="20" xfId="0" applyNumberFormat="1" applyFont="1" applyBorder="1" applyAlignment="1">
      <alignment horizontal="left" vertical="center" indent="3"/>
    </xf>
    <xf numFmtId="176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81" fontId="13" fillId="0" borderId="20" xfId="0" applyNumberFormat="1" applyFont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/>
    </xf>
    <xf numFmtId="176" fontId="10" fillId="0" borderId="17" xfId="0" applyNumberFormat="1" applyFont="1" applyBorder="1" applyAlignment="1">
      <alignment horizontal="center"/>
    </xf>
    <xf numFmtId="176" fontId="10" fillId="0" borderId="21" xfId="0" applyNumberFormat="1" applyFont="1" applyBorder="1" applyAlignment="1">
      <alignment horizontal="center"/>
    </xf>
    <xf numFmtId="0" fontId="10" fillId="0" borderId="20" xfId="0" applyFont="1" applyFill="1" applyBorder="1" applyAlignment="1" quotePrefix="1">
      <alignment horizontal="center"/>
    </xf>
    <xf numFmtId="181" fontId="10" fillId="0" borderId="79" xfId="44" applyNumberFormat="1" applyFont="1" applyBorder="1" applyAlignment="1">
      <alignment horizontal="center" vertical="center"/>
    </xf>
    <xf numFmtId="181" fontId="10" fillId="0" borderId="13" xfId="44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0" fillId="0" borderId="17" xfId="0" applyNumberFormat="1" applyFont="1" applyBorder="1" applyAlignment="1">
      <alignment horizontal="center"/>
    </xf>
    <xf numFmtId="176" fontId="0" fillId="0" borderId="29" xfId="0" applyNumberFormat="1" applyFont="1" applyBorder="1" applyAlignment="1">
      <alignment horizont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/>
    </xf>
    <xf numFmtId="176" fontId="0" fillId="0" borderId="4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77" fontId="10" fillId="0" borderId="8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177" fontId="10" fillId="0" borderId="81" xfId="0" applyNumberFormat="1" applyFont="1" applyBorder="1" applyAlignment="1">
      <alignment horizontal="center" vertical="center"/>
    </xf>
    <xf numFmtId="0" fontId="9" fillId="0" borderId="82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38" borderId="20" xfId="0" applyFont="1" applyFill="1" applyBorder="1" applyAlignment="1">
      <alignment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2" fontId="0" fillId="0" borderId="20" xfId="0" applyNumberFormat="1" applyFont="1" applyBorder="1" applyAlignment="1">
      <alignment horizontal="center"/>
    </xf>
    <xf numFmtId="6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6" fontId="0" fillId="0" borderId="20" xfId="0" applyNumberFormat="1" applyFont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6" fontId="99" fillId="0" borderId="20" xfId="0" applyNumberFormat="1" applyFont="1" applyBorder="1" applyAlignment="1">
      <alignment horizontal="center" vertical="center"/>
    </xf>
    <xf numFmtId="6" fontId="99" fillId="0" borderId="20" xfId="0" applyNumberFormat="1" applyFont="1" applyBorder="1" applyAlignment="1">
      <alignment horizontal="center"/>
    </xf>
    <xf numFmtId="6" fontId="0" fillId="0" borderId="21" xfId="0" applyNumberFormat="1" applyFont="1" applyBorder="1" applyAlignment="1">
      <alignment horizontal="center"/>
    </xf>
    <xf numFmtId="181" fontId="95" fillId="0" borderId="20" xfId="0" applyNumberFormat="1" applyFont="1" applyBorder="1" applyAlignment="1">
      <alignment horizontal="center" vertical="center"/>
    </xf>
    <xf numFmtId="0" fontId="110" fillId="34" borderId="0" xfId="0" applyFont="1" applyFill="1" applyAlignment="1">
      <alignment horizontal="center" vertical="center"/>
    </xf>
    <xf numFmtId="182" fontId="10" fillId="0" borderId="0" xfId="0" applyNumberFormat="1" applyFont="1" applyAlignment="1">
      <alignment horizontal="center"/>
    </xf>
    <xf numFmtId="14" fontId="9" fillId="7" borderId="44" xfId="0" applyNumberFormat="1" applyFont="1" applyFill="1" applyBorder="1" applyAlignment="1">
      <alignment horizontal="center" vertical="center"/>
    </xf>
    <xf numFmtId="14" fontId="9" fillId="7" borderId="44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/>
    </xf>
    <xf numFmtId="5" fontId="10" fillId="0" borderId="0" xfId="0" applyNumberFormat="1" applyFont="1" applyAlignment="1">
      <alignment horizontal="center" vertical="center"/>
    </xf>
    <xf numFmtId="5" fontId="10" fillId="0" borderId="0" xfId="0" applyNumberFormat="1" applyFont="1" applyBorder="1" applyAlignment="1">
      <alignment horizontal="center" vertical="center"/>
    </xf>
    <xf numFmtId="5" fontId="10" fillId="0" borderId="20" xfId="0" applyNumberFormat="1" applyFont="1" applyBorder="1" applyAlignment="1">
      <alignment horizontal="center" vertical="center"/>
    </xf>
    <xf numFmtId="181" fontId="13" fillId="0" borderId="30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1" fontId="20" fillId="0" borderId="30" xfId="0" applyNumberFormat="1" applyFont="1" applyBorder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20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181" fontId="13" fillId="0" borderId="35" xfId="0" applyNumberFormat="1" applyFont="1" applyBorder="1" applyAlignment="1">
      <alignment horizontal="center" vertical="center"/>
    </xf>
    <xf numFmtId="14" fontId="113" fillId="37" borderId="0" xfId="0" applyNumberFormat="1" applyFont="1" applyFill="1" applyBorder="1" applyAlignment="1">
      <alignment horizontal="center" vertical="center"/>
    </xf>
    <xf numFmtId="14" fontId="113" fillId="37" borderId="0" xfId="0" applyNumberFormat="1" applyFont="1" applyFill="1" applyBorder="1" applyAlignment="1">
      <alignment horizontal="center" vertical="center" wrapText="1"/>
    </xf>
    <xf numFmtId="182" fontId="21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/>
    </xf>
    <xf numFmtId="182" fontId="21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/>
    </xf>
    <xf numFmtId="181" fontId="21" fillId="38" borderId="0" xfId="0" applyNumberFormat="1" applyFont="1" applyFill="1" applyAlignment="1">
      <alignment horizontal="center" vertical="center"/>
    </xf>
    <xf numFmtId="181" fontId="21" fillId="38" borderId="38" xfId="0" applyNumberFormat="1" applyFont="1" applyFill="1" applyBorder="1" applyAlignment="1">
      <alignment horizontal="center" vertical="center"/>
    </xf>
    <xf numFmtId="182" fontId="21" fillId="38" borderId="30" xfId="0" applyNumberFormat="1" applyFont="1" applyFill="1" applyBorder="1" applyAlignment="1">
      <alignment horizontal="center" vertical="center"/>
    </xf>
    <xf numFmtId="182" fontId="2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4" fontId="113" fillId="37" borderId="0" xfId="0" applyNumberFormat="1" applyFont="1" applyFill="1" applyAlignment="1">
      <alignment horizontal="center" vertical="center"/>
    </xf>
    <xf numFmtId="14" fontId="113" fillId="37" borderId="0" xfId="0" applyNumberFormat="1" applyFont="1" applyFill="1" applyAlignment="1">
      <alignment horizontal="center" vertical="center" wrapText="1"/>
    </xf>
    <xf numFmtId="181" fontId="21" fillId="0" borderId="0" xfId="0" applyNumberFormat="1" applyFont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181" fontId="21" fillId="0" borderId="20" xfId="0" applyNumberFormat="1" applyFont="1" applyBorder="1" applyAlignment="1">
      <alignment horizontal="center" vertical="center"/>
    </xf>
    <xf numFmtId="181" fontId="0" fillId="0" borderId="3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2" fontId="21" fillId="0" borderId="30" xfId="0" applyNumberFormat="1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center" vertical="center"/>
    </xf>
    <xf numFmtId="181" fontId="21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17" fontId="9" fillId="0" borderId="10" xfId="0" applyNumberFormat="1" applyFont="1" applyBorder="1" applyAlignment="1">
      <alignment horizontal="center" vertical="center"/>
    </xf>
    <xf numFmtId="0" fontId="107" fillId="33" borderId="52" xfId="56" applyFont="1" applyFill="1" applyBorder="1" applyAlignment="1" applyProtection="1" quotePrefix="1">
      <alignment horizontal="center" vertical="center"/>
      <protection/>
    </xf>
    <xf numFmtId="0" fontId="107" fillId="33" borderId="53" xfId="56" applyFont="1" applyFill="1" applyBorder="1" applyAlignment="1" applyProtection="1" quotePrefix="1">
      <alignment horizontal="center" vertical="center"/>
      <protection/>
    </xf>
    <xf numFmtId="0" fontId="107" fillId="33" borderId="54" xfId="56" applyFont="1" applyFill="1" applyBorder="1" applyAlignment="1" applyProtection="1" quotePrefix="1">
      <alignment horizontal="center" vertical="center"/>
      <protection/>
    </xf>
    <xf numFmtId="14" fontId="9" fillId="7" borderId="83" xfId="0" applyNumberFormat="1" applyFont="1" applyFill="1" applyBorder="1" applyAlignment="1">
      <alignment horizontal="center" vertical="center" wrapText="1"/>
    </xf>
    <xf numFmtId="14" fontId="9" fillId="7" borderId="84" xfId="0" applyNumberFormat="1" applyFont="1" applyFill="1" applyBorder="1" applyAlignment="1">
      <alignment horizontal="center" vertical="center" wrapText="1"/>
    </xf>
    <xf numFmtId="14" fontId="9" fillId="7" borderId="83" xfId="0" applyNumberFormat="1" applyFont="1" applyFill="1" applyBorder="1" applyAlignment="1">
      <alignment horizontal="center" vertical="center"/>
    </xf>
    <xf numFmtId="14" fontId="9" fillId="7" borderId="84" xfId="0" applyNumberFormat="1" applyFont="1" applyFill="1" applyBorder="1" applyAlignment="1">
      <alignment horizontal="center" vertical="center"/>
    </xf>
    <xf numFmtId="0" fontId="88" fillId="6" borderId="44" xfId="0" applyFont="1" applyFill="1" applyBorder="1" applyAlignment="1">
      <alignment horizontal="center" vertical="center" wrapText="1"/>
    </xf>
    <xf numFmtId="0" fontId="105" fillId="6" borderId="44" xfId="0" applyFont="1" applyFill="1" applyBorder="1" applyAlignment="1">
      <alignment horizontal="center" vertical="center" wrapText="1"/>
    </xf>
    <xf numFmtId="0" fontId="105" fillId="5" borderId="44" xfId="0" applyFont="1" applyFill="1" applyBorder="1" applyAlignment="1">
      <alignment horizontal="center" vertical="center" wrapText="1"/>
    </xf>
    <xf numFmtId="0" fontId="105" fillId="7" borderId="85" xfId="0" applyFont="1" applyFill="1" applyBorder="1" applyAlignment="1">
      <alignment horizontal="center" vertical="center" wrapText="1"/>
    </xf>
    <xf numFmtId="0" fontId="105" fillId="7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- Style1" xfId="47"/>
    <cellStyle name="EURO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lace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5410200</xdr:colOff>
      <xdr:row>7</xdr:row>
      <xdr:rowOff>76200</xdr:rowOff>
    </xdr:to>
    <xdr:pic>
      <xdr:nvPicPr>
        <xdr:cNvPr id="1" name="Picture 3" descr="https://dfheris.cloud.gov.ie/KnowledgeBase/Communication/Shared%20Documents/DFHERIS%20graphics%20and%20templates/DFHERIS%20logos/Further_Education_Research_Innovation_Science_Standar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04775"/>
          <a:ext cx="5238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C91"/>
  <sheetViews>
    <sheetView tabSelected="1" zoomScale="110" zoomScaleNormal="110" zoomScalePageLayoutView="0" workbookViewId="0" topLeftCell="A1">
      <selection activeCell="B10" sqref="B10"/>
    </sheetView>
  </sheetViews>
  <sheetFormatPr defaultColWidth="8.88671875" defaultRowHeight="15"/>
  <cols>
    <col min="2" max="2" width="75.4453125" style="0" customWidth="1"/>
    <col min="3" max="14" width="8.4453125" style="0" customWidth="1"/>
  </cols>
  <sheetData>
    <row r="1" spans="1:29" ht="15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2" spans="1:29" ht="1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</row>
    <row r="3" spans="1:29" ht="1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</row>
    <row r="4" spans="1:29" ht="1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</row>
    <row r="5" spans="1:29" ht="15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</row>
    <row r="6" spans="1:29" ht="15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</row>
    <row r="7" spans="1:29" ht="15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</row>
    <row r="8" spans="1:29" ht="15.75" thickBo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</row>
    <row r="9" spans="1:29" ht="43.5" thickBot="1">
      <c r="A9" s="386"/>
      <c r="B9" s="485" t="s">
        <v>358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</row>
    <row r="10" spans="1:29" ht="18">
      <c r="A10" s="386"/>
      <c r="B10" s="392" t="s">
        <v>402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18">
      <c r="A11" s="386"/>
      <c r="B11" s="341" t="s">
        <v>337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 ht="15">
      <c r="A12" s="386"/>
      <c r="B12" s="342" t="s">
        <v>336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 ht="15">
      <c r="A13" s="386"/>
      <c r="B13" s="340" t="s">
        <v>304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 ht="15">
      <c r="A14" s="386"/>
      <c r="B14" s="340" t="s">
        <v>331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 ht="15.75" thickBot="1">
      <c r="A15" s="386"/>
      <c r="B15" s="343" t="s">
        <v>307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 ht="15.75" thickBot="1">
      <c r="A16" s="386"/>
      <c r="B16" s="340" t="s">
        <v>309</v>
      </c>
      <c r="C16" s="386"/>
      <c r="D16" s="387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 ht="15">
      <c r="A17" s="386"/>
      <c r="B17" s="340" t="s">
        <v>310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 ht="15">
      <c r="A18" s="386"/>
      <c r="B18" s="340" t="s">
        <v>313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 ht="15">
      <c r="A19" s="386"/>
      <c r="B19" s="343" t="s">
        <v>312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 ht="15">
      <c r="A20" s="386"/>
      <c r="B20" s="340" t="s">
        <v>332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 ht="15">
      <c r="A21" s="386"/>
      <c r="B21" s="340" t="s">
        <v>314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 ht="15">
      <c r="A22" s="386"/>
      <c r="B22" s="340" t="s">
        <v>315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</row>
    <row r="23" spans="1:29" ht="15">
      <c r="A23" s="386"/>
      <c r="B23" s="340" t="s">
        <v>316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</row>
    <row r="24" spans="1:29" ht="15">
      <c r="A24" s="386"/>
      <c r="B24" s="340" t="s">
        <v>317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29" ht="15">
      <c r="A25" s="386"/>
      <c r="B25" s="340" t="s">
        <v>308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</row>
    <row r="26" spans="1:29" ht="15">
      <c r="A26" s="386"/>
      <c r="B26" s="340" t="s">
        <v>305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</row>
    <row r="27" spans="1:29" ht="15">
      <c r="A27" s="386"/>
      <c r="B27" s="388" t="s">
        <v>306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</row>
    <row r="28" spans="1:29" ht="15">
      <c r="A28" s="386"/>
      <c r="B28" s="340" t="s">
        <v>318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</row>
    <row r="29" spans="1:29" ht="15">
      <c r="A29" s="386"/>
      <c r="B29" s="340" t="s">
        <v>333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</row>
    <row r="30" spans="1:29" ht="15">
      <c r="A30" s="386"/>
      <c r="B30" s="343" t="s">
        <v>311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</row>
    <row r="31" spans="1:29" ht="15">
      <c r="A31" s="386"/>
      <c r="B31" s="340" t="s">
        <v>334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</row>
    <row r="32" spans="1:29" ht="15">
      <c r="A32" s="386"/>
      <c r="B32" s="343" t="s">
        <v>320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</row>
    <row r="33" spans="1:29" ht="15">
      <c r="A33" s="386"/>
      <c r="B33" s="343" t="s">
        <v>335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</row>
    <row r="34" spans="1:29" ht="15">
      <c r="A34" s="386"/>
      <c r="B34" s="388" t="s">
        <v>159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</row>
    <row r="35" spans="1:29" ht="15">
      <c r="A35" s="386"/>
      <c r="B35" s="343" t="s">
        <v>319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</row>
    <row r="36" spans="1:29" ht="15">
      <c r="A36" s="386"/>
      <c r="B36" s="343" t="s">
        <v>321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</row>
    <row r="37" spans="1:29" ht="15">
      <c r="A37" s="386"/>
      <c r="B37" s="340" t="s">
        <v>322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</row>
    <row r="38" spans="1:29" ht="15">
      <c r="A38" s="386"/>
      <c r="B38" s="343" t="s">
        <v>323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</row>
    <row r="39" spans="1:29" ht="15">
      <c r="A39" s="386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</row>
    <row r="40" spans="1:29" ht="1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</row>
    <row r="41" spans="1:29" ht="1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</row>
    <row r="42" spans="1:29" ht="15">
      <c r="A42" s="386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</row>
    <row r="43" spans="1:29" ht="15">
      <c r="A43" s="386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</row>
    <row r="44" spans="1:29" ht="15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</row>
    <row r="45" spans="1:29" ht="15">
      <c r="A45" s="386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</row>
    <row r="46" spans="1:29" ht="15">
      <c r="A46" s="386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</row>
    <row r="47" spans="1:29" ht="15">
      <c r="A47" s="386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</row>
    <row r="48" spans="1:29" ht="15">
      <c r="A48" s="386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</row>
    <row r="49" spans="1:29" ht="15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</row>
    <row r="50" spans="1:29" ht="15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</row>
    <row r="51" spans="1:29" ht="15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</row>
    <row r="52" spans="1:29" ht="15">
      <c r="A52" s="386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</row>
    <row r="53" spans="1:29" ht="15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</row>
    <row r="54" spans="1:29" ht="15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</row>
    <row r="55" spans="1:29" ht="15">
      <c r="A55" s="386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</row>
    <row r="56" spans="1:29" ht="15">
      <c r="A56" s="386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</row>
    <row r="57" spans="1:29" ht="15">
      <c r="A57" s="386"/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</row>
    <row r="58" spans="1:29" ht="15">
      <c r="A58" s="386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</row>
    <row r="59" spans="1:29" ht="15">
      <c r="A59" s="38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</row>
    <row r="60" spans="1:29" ht="15">
      <c r="A60" s="386"/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</row>
    <row r="61" spans="1:29" ht="15">
      <c r="A61" s="386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</row>
    <row r="62" spans="1:29" ht="15">
      <c r="A62" s="386"/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</row>
    <row r="63" spans="1:29" ht="15">
      <c r="A63" s="386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</row>
    <row r="64" spans="1:29" ht="15">
      <c r="A64" s="386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</row>
    <row r="65" spans="1:29" ht="15">
      <c r="A65" s="386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</row>
    <row r="66" spans="1:29" ht="15">
      <c r="A66" s="386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</row>
    <row r="67" spans="1:29" ht="15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</row>
    <row r="68" spans="1:29" ht="15">
      <c r="A68" s="386"/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</row>
    <row r="69" spans="1:29" ht="15">
      <c r="A69" s="386"/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</row>
    <row r="70" spans="1:29" ht="15">
      <c r="A70" s="386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</row>
    <row r="71" spans="1:29" ht="15">
      <c r="A71" s="386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</row>
    <row r="72" spans="1:29" ht="15">
      <c r="A72" s="386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</row>
    <row r="73" spans="1:29" ht="15">
      <c r="A73" s="38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</row>
    <row r="74" spans="1:29" ht="15">
      <c r="A74" s="386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</row>
    <row r="75" spans="1:29" ht="15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</row>
    <row r="76" spans="1:29" ht="15">
      <c r="A76" s="386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</row>
    <row r="77" spans="1:29" ht="15">
      <c r="A77" s="386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</row>
    <row r="78" spans="1:29" ht="15">
      <c r="A78" s="386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</row>
    <row r="79" spans="1:29" ht="15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</row>
    <row r="80" spans="1:29" ht="15">
      <c r="A80" s="386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</row>
    <row r="81" spans="1:29" ht="15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</row>
    <row r="82" spans="1:29" ht="15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</row>
    <row r="83" spans="1:29" ht="15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</row>
    <row r="84" spans="1:29" ht="15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</row>
    <row r="85" spans="1:29" ht="15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</row>
    <row r="86" spans="1:29" ht="15">
      <c r="A86" s="386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</row>
    <row r="87" spans="1:29" ht="15">
      <c r="A87" s="38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</row>
    <row r="88" spans="1:29" ht="15">
      <c r="A88" s="38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</row>
    <row r="89" spans="1:29" ht="15">
      <c r="A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</row>
    <row r="90" spans="1:29" ht="15">
      <c r="A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</row>
    <row r="91" spans="3:29" ht="15"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</row>
  </sheetData>
  <sheetProtection/>
  <hyperlinks>
    <hyperlink ref="B13" location="'CTKR-ATTND outside DN'!Print_Area" display="Attendents outside Dublin Area, Caretakers, Cleaning Supervisors"/>
    <hyperlink ref="B26" location="' Lab Asst DIT'!A1" display="Labratory Assistants DIT"/>
    <hyperlink ref="B14" location="'Full time models'!Print_Area" display="Full time models"/>
    <hyperlink ref="B25" location="'DN GOs&amp; DIT'!A1" display="Dublin Zone, General Operatives, Storepersons, Nightwatchman, Cooks"/>
    <hyperlink ref="B16" location="'Grades 3-7'!Print_Area" display="Clerical and Administrative Staff Grade III to VII"/>
    <hyperlink ref="B17" location="'Senior Grades'!A1" display="Senior Management Grades"/>
    <hyperlink ref="B30" location="Nurses!Print_Area" display="Nurses"/>
    <hyperlink ref="B19" location="Crafts!A1" display="Craftsmen "/>
    <hyperlink ref="B18" location="'Mtce Super Cork'!Print_Area" display="Maintenance Supervisor "/>
    <hyperlink ref="B20" location="'Higher order attds'!Print_Area" display="Higher Order Attendants"/>
    <hyperlink ref="B21" location="'SIPTU Techs'!A1" display="Technicians in Former DIT and  IOT Rep by SIPTU"/>
    <hyperlink ref="B22" location="'UNITE Techs'!A1" display="Technicians in Former DIT and  IOT Rep by UNITE"/>
    <hyperlink ref="B23" location="Cr.Assts!A1" display="Craft Assistant Waterford"/>
    <hyperlink ref="B24" location="'Tech Assts'!A1" display="Technical Assistants (Formerly Higher Order Attendants)"/>
    <hyperlink ref="B28" location="'Officer &amp; Mgmt Grades'!A1" display="Principal Officer, Assistant Principal Officers"/>
    <hyperlink ref="B29" location="'Student Counsellors'!A1" display="Student Counsellors"/>
    <hyperlink ref="B31" location="'Librarian &amp; Careers Off'!A1" display="Librarian &amp; Careers Officers"/>
    <hyperlink ref="B15" location="Academics!A1" display="Academic Staff, Lecturers, Ass Lecturers, Senior Lec, Lec Redeployed to D.L.I.A.D.T"/>
    <hyperlink ref="B35" location="Killybegs!A1" display="Hotel and Catering College, Killybegs Co. Donegal"/>
    <hyperlink ref="B33" location="'MIC Grossed Up'!A1" display="Mary Immaculate College of Education Grossed Up Salaries "/>
    <hyperlink ref="B36" location="NCAD!A1" display="National College of Art and Design"/>
    <hyperlink ref="B37" location="'St Angelas'!A1" display="St Angela's College of Education for Home Economics"/>
    <hyperlink ref="B38" location="TRBDI!A1" display="Tipperary Rural and Business Development Institute "/>
    <hyperlink ref="B32" location="MIC!A1" display="Mary Immaculate College of Education "/>
    <hyperlink ref="B27" location="'DIT Library Staff'!A1" display="Faculty Librarian, Senior Librarian"/>
    <hyperlink ref="B34" location="'Cathal Brugha Street '!A1" display="Cathal Brugha Street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U94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O25" sqref="O25"/>
    </sheetView>
  </sheetViews>
  <sheetFormatPr defaultColWidth="8.10546875" defaultRowHeight="15"/>
  <cols>
    <col min="1" max="1" width="50.21484375" style="522" customWidth="1"/>
    <col min="2" max="3" width="12.4453125" style="522" hidden="1" customWidth="1"/>
    <col min="4" max="4" width="11.10546875" style="522" hidden="1" customWidth="1"/>
    <col min="5" max="5" width="11.3359375" style="522" hidden="1" customWidth="1"/>
    <col min="6" max="6" width="10.6640625" style="522" hidden="1" customWidth="1"/>
    <col min="7" max="7" width="11.99609375" style="522" hidden="1" customWidth="1"/>
    <col min="8" max="8" width="9.88671875" style="522" bestFit="1" customWidth="1"/>
    <col min="9" max="9" width="11.4453125" style="522" bestFit="1" customWidth="1"/>
    <col min="10" max="11" width="12.99609375" style="20" customWidth="1"/>
    <col min="12" max="13" width="19.10546875" style="522" customWidth="1"/>
    <col min="14" max="14" width="16.99609375" style="522" customWidth="1"/>
    <col min="15" max="17" width="8.10546875" style="522" customWidth="1"/>
    <col min="18" max="18" width="20.88671875" style="522" bestFit="1" customWidth="1"/>
    <col min="19" max="21" width="15.21484375" style="522" customWidth="1"/>
    <col min="22" max="24" width="21.77734375" style="522" customWidth="1"/>
    <col min="25" max="16384" width="8.10546875" style="522" customWidth="1"/>
  </cols>
  <sheetData>
    <row r="1" spans="1:11" s="551" customFormat="1" ht="46.5">
      <c r="A1" s="545" t="s">
        <v>392</v>
      </c>
      <c r="B1" s="546" t="s">
        <v>129</v>
      </c>
      <c r="C1" s="546" t="s">
        <v>368</v>
      </c>
      <c r="D1" s="547">
        <v>44593</v>
      </c>
      <c r="E1" s="548" t="s">
        <v>369</v>
      </c>
      <c r="F1" s="547">
        <v>44594</v>
      </c>
      <c r="G1" s="548" t="s">
        <v>155</v>
      </c>
      <c r="H1" s="549">
        <v>44835</v>
      </c>
      <c r="I1" s="550" t="s">
        <v>157</v>
      </c>
      <c r="J1" s="221">
        <v>44986</v>
      </c>
      <c r="K1" s="338" t="s">
        <v>371</v>
      </c>
    </row>
    <row r="2" spans="1:11" s="528" customFormat="1" ht="35.25" customHeight="1">
      <c r="A2" s="536" t="s">
        <v>367</v>
      </c>
      <c r="B2" s="527"/>
      <c r="C2" s="527"/>
      <c r="J2" s="225"/>
      <c r="K2" s="225"/>
    </row>
    <row r="3" spans="1:11" s="530" customFormat="1" ht="15">
      <c r="A3" s="537" t="s">
        <v>72</v>
      </c>
      <c r="B3" s="531">
        <v>35075.299398303854</v>
      </c>
      <c r="C3" s="531">
        <v>32182.857200169725</v>
      </c>
      <c r="D3" s="534">
        <f>B3*1.01</f>
        <v>35426.052392286896</v>
      </c>
      <c r="E3" s="534">
        <f>C3*1.01</f>
        <v>32504.685772171422</v>
      </c>
      <c r="F3" s="534">
        <f>D3*1.03</f>
        <v>36488.833964055506</v>
      </c>
      <c r="G3" s="534">
        <f>E3*1.03</f>
        <v>33479.826345336565</v>
      </c>
      <c r="H3" s="534">
        <f aca="true" t="shared" si="0" ref="H3:I13">F3*1.01</f>
        <v>36853.722303696064</v>
      </c>
      <c r="I3" s="534">
        <f t="shared" si="0"/>
        <v>33814.624608789934</v>
      </c>
      <c r="J3" s="639">
        <f aca="true" t="shared" si="1" ref="J3:K63">H3*1.02</f>
        <v>37590.79674976999</v>
      </c>
      <c r="K3" s="639">
        <f t="shared" si="1"/>
        <v>34490.91710096574</v>
      </c>
    </row>
    <row r="4" spans="1:11" ht="15">
      <c r="A4" s="523"/>
      <c r="B4" s="524">
        <v>36047.972066278104</v>
      </c>
      <c r="C4" s="524">
        <v>33829.274222585</v>
      </c>
      <c r="D4" s="525">
        <f aca="true" t="shared" si="2" ref="D4:D9">B4*1.01</f>
        <v>36408.45178694089</v>
      </c>
      <c r="E4" s="525">
        <f aca="true" t="shared" si="3" ref="E4:E13">C4*1.01</f>
        <v>34167.56696481085</v>
      </c>
      <c r="F4" s="525">
        <f aca="true" t="shared" si="4" ref="F4:F9">D4*1.03</f>
        <v>37500.70534054912</v>
      </c>
      <c r="G4" s="525">
        <f aca="true" t="shared" si="5" ref="G4:G13">E4*1.03</f>
        <v>35192.59397375518</v>
      </c>
      <c r="H4" s="525">
        <f t="shared" si="0"/>
        <v>37875.71239395461</v>
      </c>
      <c r="I4" s="543">
        <f t="shared" si="0"/>
        <v>35544.51991349273</v>
      </c>
      <c r="J4" s="638">
        <f t="shared" si="1"/>
        <v>38633.2266418337</v>
      </c>
      <c r="K4" s="638">
        <f t="shared" si="1"/>
        <v>36255.410311762585</v>
      </c>
    </row>
    <row r="5" spans="1:11" ht="15">
      <c r="A5" s="523"/>
      <c r="B5" s="524">
        <v>37049.754648980175</v>
      </c>
      <c r="C5" s="524">
        <v>35075.299398303854</v>
      </c>
      <c r="D5" s="525">
        <f t="shared" si="2"/>
        <v>37420.25219546998</v>
      </c>
      <c r="E5" s="525">
        <f t="shared" si="3"/>
        <v>35426.052392286896</v>
      </c>
      <c r="F5" s="525">
        <f t="shared" si="4"/>
        <v>38542.859761334075</v>
      </c>
      <c r="G5" s="525">
        <f t="shared" si="5"/>
        <v>36488.833964055506</v>
      </c>
      <c r="H5" s="525">
        <f t="shared" si="0"/>
        <v>38928.288358947415</v>
      </c>
      <c r="I5" s="543">
        <f t="shared" si="0"/>
        <v>36853.722303696064</v>
      </c>
      <c r="J5" s="638">
        <f t="shared" si="1"/>
        <v>39706.85412612637</v>
      </c>
      <c r="K5" s="638">
        <f t="shared" si="1"/>
        <v>37590.79674976999</v>
      </c>
    </row>
    <row r="6" spans="1:11" ht="15">
      <c r="A6" s="523"/>
      <c r="B6" s="524">
        <v>38082.65472673612</v>
      </c>
      <c r="C6" s="524">
        <v>36047.972066278104</v>
      </c>
      <c r="D6" s="525">
        <f t="shared" si="2"/>
        <v>38463.481274003476</v>
      </c>
      <c r="E6" s="525">
        <f t="shared" si="3"/>
        <v>36408.45178694089</v>
      </c>
      <c r="F6" s="525">
        <f t="shared" si="4"/>
        <v>39617.38571222358</v>
      </c>
      <c r="G6" s="525">
        <f t="shared" si="5"/>
        <v>37500.70534054912</v>
      </c>
      <c r="H6" s="525">
        <f t="shared" si="0"/>
        <v>40013.559569345816</v>
      </c>
      <c r="I6" s="543">
        <f t="shared" si="0"/>
        <v>37875.71239395461</v>
      </c>
      <c r="J6" s="638">
        <f t="shared" si="1"/>
        <v>40813.83076073273</v>
      </c>
      <c r="K6" s="638">
        <f t="shared" si="1"/>
        <v>38633.2266418337</v>
      </c>
    </row>
    <row r="7" spans="1:11" ht="15">
      <c r="A7" s="523"/>
      <c r="B7" s="524">
        <v>39144.664719219865</v>
      </c>
      <c r="C7" s="524">
        <v>37049.754648980175</v>
      </c>
      <c r="D7" s="525">
        <f t="shared" si="2"/>
        <v>39536.111366412064</v>
      </c>
      <c r="E7" s="525">
        <f t="shared" si="3"/>
        <v>37420.25219546998</v>
      </c>
      <c r="F7" s="525">
        <f t="shared" si="4"/>
        <v>40722.19470740443</v>
      </c>
      <c r="G7" s="525">
        <f t="shared" si="5"/>
        <v>38542.859761334075</v>
      </c>
      <c r="H7" s="525">
        <f t="shared" si="0"/>
        <v>41129.416654478475</v>
      </c>
      <c r="I7" s="543">
        <f t="shared" si="0"/>
        <v>38928.288358947415</v>
      </c>
      <c r="J7" s="638">
        <f t="shared" si="1"/>
        <v>41952.00498756804</v>
      </c>
      <c r="K7" s="638">
        <f t="shared" si="1"/>
        <v>39706.85412612637</v>
      </c>
    </row>
    <row r="8" spans="1:11" ht="15">
      <c r="A8" s="523"/>
      <c r="B8" s="524">
        <v>40152.4700429001</v>
      </c>
      <c r="C8" s="524">
        <v>38082.65472673612</v>
      </c>
      <c r="D8" s="525">
        <f t="shared" si="2"/>
        <v>40553.9947433291</v>
      </c>
      <c r="E8" s="525">
        <f t="shared" si="3"/>
        <v>38463.481274003476</v>
      </c>
      <c r="F8" s="525">
        <f t="shared" si="4"/>
        <v>41770.61458562897</v>
      </c>
      <c r="G8" s="525">
        <f t="shared" si="5"/>
        <v>39617.38571222358</v>
      </c>
      <c r="H8" s="525">
        <f t="shared" si="0"/>
        <v>42188.32073148526</v>
      </c>
      <c r="I8" s="543">
        <f t="shared" si="0"/>
        <v>40013.559569345816</v>
      </c>
      <c r="J8" s="638">
        <f t="shared" si="1"/>
        <v>43032.087146114965</v>
      </c>
      <c r="K8" s="638">
        <f t="shared" si="1"/>
        <v>40813.83076073273</v>
      </c>
    </row>
    <row r="9" spans="1:11" ht="15">
      <c r="A9" s="523"/>
      <c r="B9" s="524">
        <v>42543.498211233105</v>
      </c>
      <c r="C9" s="524">
        <v>39144.664719219865</v>
      </c>
      <c r="D9" s="525">
        <f t="shared" si="2"/>
        <v>42968.93319334544</v>
      </c>
      <c r="E9" s="525">
        <f t="shared" si="3"/>
        <v>39536.111366412064</v>
      </c>
      <c r="F9" s="525">
        <f t="shared" si="4"/>
        <v>44258.001189145805</v>
      </c>
      <c r="G9" s="525">
        <f t="shared" si="5"/>
        <v>40722.19470740443</v>
      </c>
      <c r="H9" s="525">
        <f t="shared" si="0"/>
        <v>44700.58120103726</v>
      </c>
      <c r="I9" s="543">
        <f t="shared" si="0"/>
        <v>41129.416654478475</v>
      </c>
      <c r="J9" s="638">
        <f t="shared" si="1"/>
        <v>45594.592825058004</v>
      </c>
      <c r="K9" s="638">
        <f t="shared" si="1"/>
        <v>41952.00498756804</v>
      </c>
    </row>
    <row r="10" spans="1:11" ht="15">
      <c r="A10" s="523"/>
      <c r="B10" s="523"/>
      <c r="C10" s="524">
        <v>40152.4700429001</v>
      </c>
      <c r="D10" s="525"/>
      <c r="E10" s="525">
        <f t="shared" si="3"/>
        <v>40553.9947433291</v>
      </c>
      <c r="F10" s="525"/>
      <c r="G10" s="525">
        <f t="shared" si="5"/>
        <v>41770.61458562897</v>
      </c>
      <c r="H10" s="525"/>
      <c r="I10" s="543">
        <f t="shared" si="0"/>
        <v>42188.32073148526</v>
      </c>
      <c r="J10" s="638"/>
      <c r="K10" s="638">
        <f t="shared" si="1"/>
        <v>43032.087146114965</v>
      </c>
    </row>
    <row r="11" spans="1:11" ht="15">
      <c r="A11" s="523"/>
      <c r="B11" s="523"/>
      <c r="C11" s="524">
        <v>42543.498211233105</v>
      </c>
      <c r="D11" s="525"/>
      <c r="E11" s="525">
        <f t="shared" si="3"/>
        <v>42968.93319334544</v>
      </c>
      <c r="F11" s="525"/>
      <c r="G11" s="525">
        <f t="shared" si="5"/>
        <v>44258.001189145805</v>
      </c>
      <c r="H11" s="525"/>
      <c r="I11" s="543">
        <f t="shared" si="0"/>
        <v>44700.58120103726</v>
      </c>
      <c r="J11" s="638"/>
      <c r="K11" s="638">
        <f t="shared" si="1"/>
        <v>45594.592825058004</v>
      </c>
    </row>
    <row r="12" spans="1:11" ht="15">
      <c r="A12" s="538"/>
      <c r="B12" s="524">
        <v>45079.07216304213</v>
      </c>
      <c r="C12" s="524">
        <v>45079.07216304213</v>
      </c>
      <c r="D12" s="525">
        <f aca="true" t="shared" si="6" ref="D12:D28">B12*1.01</f>
        <v>45529.862884672555</v>
      </c>
      <c r="E12" s="525">
        <f t="shared" si="3"/>
        <v>45529.862884672555</v>
      </c>
      <c r="F12" s="525">
        <f aca="true" t="shared" si="7" ref="F12:F28">D12*1.03</f>
        <v>46895.758771212735</v>
      </c>
      <c r="G12" s="525">
        <f t="shared" si="5"/>
        <v>46895.758771212735</v>
      </c>
      <c r="H12" s="525">
        <f t="shared" si="0"/>
        <v>47364.71635892486</v>
      </c>
      <c r="I12" s="543">
        <f t="shared" si="0"/>
        <v>47364.71635892486</v>
      </c>
      <c r="J12" s="638">
        <f t="shared" si="1"/>
        <v>48312.01068610336</v>
      </c>
      <c r="K12" s="638">
        <f t="shared" si="1"/>
        <v>48312.01068610336</v>
      </c>
    </row>
    <row r="13" spans="1:11" s="528" customFormat="1" ht="15">
      <c r="A13" s="527" t="s">
        <v>73</v>
      </c>
      <c r="B13" s="532">
        <v>46923.0346925248</v>
      </c>
      <c r="C13" s="532">
        <v>46923.0346925248</v>
      </c>
      <c r="D13" s="539">
        <f t="shared" si="6"/>
        <v>47392.26503945005</v>
      </c>
      <c r="E13" s="539">
        <f t="shared" si="3"/>
        <v>47392.26503945005</v>
      </c>
      <c r="F13" s="539">
        <f t="shared" si="7"/>
        <v>48814.032990633554</v>
      </c>
      <c r="G13" s="539">
        <f t="shared" si="5"/>
        <v>48814.032990633554</v>
      </c>
      <c r="H13" s="539">
        <f t="shared" si="0"/>
        <v>49302.17332053989</v>
      </c>
      <c r="I13" s="544">
        <f t="shared" si="0"/>
        <v>49302.17332053989</v>
      </c>
      <c r="J13" s="638">
        <f t="shared" si="1"/>
        <v>50288.21678695069</v>
      </c>
      <c r="K13" s="638">
        <f t="shared" si="1"/>
        <v>50288.21678695069</v>
      </c>
    </row>
    <row r="14" spans="1:21" s="530" customFormat="1" ht="15">
      <c r="A14" s="537" t="s">
        <v>110</v>
      </c>
      <c r="B14" s="531">
        <v>37726.30921886114</v>
      </c>
      <c r="C14" s="531"/>
      <c r="D14" s="534">
        <f t="shared" si="6"/>
        <v>38103.57231104975</v>
      </c>
      <c r="E14" s="534"/>
      <c r="F14" s="534">
        <f t="shared" si="7"/>
        <v>39246.679480381245</v>
      </c>
      <c r="G14" s="534"/>
      <c r="H14" s="534">
        <f aca="true" t="shared" si="8" ref="H14:H28">F14*1.01</f>
        <v>39639.146275185056</v>
      </c>
      <c r="J14" s="639">
        <f t="shared" si="1"/>
        <v>40431.929200688755</v>
      </c>
      <c r="K14" s="639"/>
      <c r="R14" s="533"/>
      <c r="S14" s="534"/>
      <c r="T14" s="534"/>
      <c r="U14" s="534"/>
    </row>
    <row r="15" spans="1:11" ht="15">
      <c r="A15" s="538" t="s">
        <v>26</v>
      </c>
      <c r="B15" s="524">
        <v>38780.28889004066</v>
      </c>
      <c r="C15" s="524"/>
      <c r="D15" s="525">
        <f t="shared" si="6"/>
        <v>39168.09177894107</v>
      </c>
      <c r="E15" s="525"/>
      <c r="F15" s="525">
        <f t="shared" si="7"/>
        <v>40343.1345323093</v>
      </c>
      <c r="G15" s="525"/>
      <c r="H15" s="525">
        <f t="shared" si="8"/>
        <v>40746.56587763239</v>
      </c>
      <c r="J15" s="638">
        <f t="shared" si="1"/>
        <v>41561.49719518504</v>
      </c>
      <c r="K15" s="638"/>
    </row>
    <row r="16" spans="1:11" ht="15">
      <c r="A16" s="523"/>
      <c r="B16" s="524">
        <v>39776.04873176456</v>
      </c>
      <c r="C16" s="524"/>
      <c r="D16" s="525">
        <f t="shared" si="6"/>
        <v>40173.809219082206</v>
      </c>
      <c r="E16" s="525"/>
      <c r="F16" s="525">
        <f t="shared" si="7"/>
        <v>41379.02349565467</v>
      </c>
      <c r="G16" s="525"/>
      <c r="H16" s="525">
        <f t="shared" si="8"/>
        <v>41792.81373061122</v>
      </c>
      <c r="J16" s="638">
        <f t="shared" si="1"/>
        <v>42628.670005223445</v>
      </c>
      <c r="K16" s="638"/>
    </row>
    <row r="17" spans="1:11" ht="15">
      <c r="A17" s="523"/>
      <c r="B17" s="524">
        <v>42138.970775532754</v>
      </c>
      <c r="C17" s="524"/>
      <c r="D17" s="525">
        <f t="shared" si="6"/>
        <v>42560.36048328808</v>
      </c>
      <c r="E17" s="525"/>
      <c r="F17" s="525">
        <f t="shared" si="7"/>
        <v>43837.17129778672</v>
      </c>
      <c r="G17" s="525"/>
      <c r="H17" s="525">
        <f t="shared" si="8"/>
        <v>44275.54301076459</v>
      </c>
      <c r="J17" s="638">
        <f t="shared" si="1"/>
        <v>45161.05387097988</v>
      </c>
      <c r="K17" s="638"/>
    </row>
    <row r="18" spans="1:11" ht="15">
      <c r="A18" s="523"/>
      <c r="B18" s="524">
        <v>44696.62811092843</v>
      </c>
      <c r="C18" s="524"/>
      <c r="D18" s="525">
        <f t="shared" si="6"/>
        <v>45143.59439203772</v>
      </c>
      <c r="E18" s="525"/>
      <c r="F18" s="525">
        <f t="shared" si="7"/>
        <v>46497.902223798854</v>
      </c>
      <c r="G18" s="525"/>
      <c r="H18" s="525">
        <f t="shared" si="8"/>
        <v>46962.88124603684</v>
      </c>
      <c r="J18" s="638">
        <f t="shared" si="1"/>
        <v>47902.13887095758</v>
      </c>
      <c r="K18" s="638"/>
    </row>
    <row r="19" spans="1:11" ht="15">
      <c r="A19" s="523"/>
      <c r="B19" s="524">
        <v>46528.54515845476</v>
      </c>
      <c r="C19" s="524"/>
      <c r="D19" s="525">
        <f t="shared" si="6"/>
        <v>46993.83061003931</v>
      </c>
      <c r="E19" s="525"/>
      <c r="F19" s="525">
        <f t="shared" si="7"/>
        <v>48403.64552834049</v>
      </c>
      <c r="G19" s="525"/>
      <c r="H19" s="525">
        <f t="shared" si="8"/>
        <v>48887.681983623894</v>
      </c>
      <c r="J19" s="638">
        <f t="shared" si="1"/>
        <v>49865.43562329637</v>
      </c>
      <c r="K19" s="638"/>
    </row>
    <row r="20" spans="1:11" ht="15">
      <c r="A20" s="523"/>
      <c r="B20" s="524">
        <v>48438.75783869727</v>
      </c>
      <c r="C20" s="524"/>
      <c r="D20" s="525">
        <f t="shared" si="6"/>
        <v>48923.14541708424</v>
      </c>
      <c r="E20" s="525"/>
      <c r="F20" s="525">
        <f t="shared" si="7"/>
        <v>50390.83977959677</v>
      </c>
      <c r="G20" s="525"/>
      <c r="H20" s="525">
        <f t="shared" si="8"/>
        <v>50894.748177392736</v>
      </c>
      <c r="J20" s="638">
        <f t="shared" si="1"/>
        <v>51912.64314094059</v>
      </c>
      <c r="K20" s="638"/>
    </row>
    <row r="21" spans="1:11" ht="15">
      <c r="A21" s="523"/>
      <c r="B21" s="524">
        <v>50310.82649274473</v>
      </c>
      <c r="C21" s="524"/>
      <c r="D21" s="525">
        <f t="shared" si="6"/>
        <v>50813.93475767218</v>
      </c>
      <c r="E21" s="525"/>
      <c r="F21" s="525">
        <f t="shared" si="7"/>
        <v>52338.35280040235</v>
      </c>
      <c r="G21" s="525"/>
      <c r="H21" s="525">
        <f t="shared" si="8"/>
        <v>52861.73632840637</v>
      </c>
      <c r="J21" s="638">
        <f t="shared" si="1"/>
        <v>53918.9710549745</v>
      </c>
      <c r="K21" s="638"/>
    </row>
    <row r="22" spans="1:11" ht="15">
      <c r="A22" s="523"/>
      <c r="B22" s="524">
        <v>52209.862378906684</v>
      </c>
      <c r="C22" s="524"/>
      <c r="D22" s="525">
        <f t="shared" si="6"/>
        <v>52731.96100269575</v>
      </c>
      <c r="E22" s="525"/>
      <c r="F22" s="525">
        <f t="shared" si="7"/>
        <v>54313.91983277663</v>
      </c>
      <c r="G22" s="525"/>
      <c r="H22" s="525">
        <f t="shared" si="8"/>
        <v>54857.05903110439</v>
      </c>
      <c r="J22" s="638">
        <f t="shared" si="1"/>
        <v>55954.20021172648</v>
      </c>
      <c r="K22" s="638"/>
    </row>
    <row r="23" spans="1:11" ht="15">
      <c r="A23" s="523"/>
      <c r="B23" s="524">
        <v>54610.607236017786</v>
      </c>
      <c r="C23" s="524"/>
      <c r="D23" s="525">
        <f t="shared" si="6"/>
        <v>55156.71330837796</v>
      </c>
      <c r="E23" s="525"/>
      <c r="F23" s="525">
        <f t="shared" si="7"/>
        <v>56811.4147076293</v>
      </c>
      <c r="G23" s="525"/>
      <c r="H23" s="525">
        <f t="shared" si="8"/>
        <v>57379.5288547056</v>
      </c>
      <c r="J23" s="638">
        <f t="shared" si="1"/>
        <v>58527.11943179971</v>
      </c>
      <c r="K23" s="638"/>
    </row>
    <row r="24" spans="1:11" ht="15">
      <c r="A24" s="523"/>
      <c r="B24" s="524">
        <v>56521.673137898884</v>
      </c>
      <c r="C24" s="524"/>
      <c r="D24" s="525">
        <f t="shared" si="6"/>
        <v>57086.889869277875</v>
      </c>
      <c r="E24" s="525"/>
      <c r="F24" s="525">
        <f t="shared" si="7"/>
        <v>58799.49656535621</v>
      </c>
      <c r="G24" s="525"/>
      <c r="H24" s="525">
        <f t="shared" si="8"/>
        <v>59387.49153100977</v>
      </c>
      <c r="J24" s="638">
        <f t="shared" si="1"/>
        <v>60575.24136162997</v>
      </c>
      <c r="K24" s="638"/>
    </row>
    <row r="25" spans="1:11" ht="15">
      <c r="A25" s="523"/>
      <c r="B25" s="524">
        <v>58589.88238980204</v>
      </c>
      <c r="C25" s="524"/>
      <c r="D25" s="525">
        <f t="shared" si="6"/>
        <v>59175.781213700066</v>
      </c>
      <c r="E25" s="525"/>
      <c r="F25" s="525">
        <f t="shared" si="7"/>
        <v>60951.054650111066</v>
      </c>
      <c r="G25" s="525"/>
      <c r="H25" s="525">
        <f t="shared" si="8"/>
        <v>61560.56519661218</v>
      </c>
      <c r="J25" s="638">
        <f t="shared" si="1"/>
        <v>62791.77650054442</v>
      </c>
      <c r="K25" s="638"/>
    </row>
    <row r="26" spans="1:11" ht="15">
      <c r="A26" s="523"/>
      <c r="B26" s="524">
        <v>60659.10546976984</v>
      </c>
      <c r="C26" s="524"/>
      <c r="D26" s="525">
        <f t="shared" si="6"/>
        <v>61265.69652446754</v>
      </c>
      <c r="E26" s="525"/>
      <c r="F26" s="525">
        <f t="shared" si="7"/>
        <v>63103.667420201564</v>
      </c>
      <c r="G26" s="525"/>
      <c r="H26" s="525">
        <f t="shared" si="8"/>
        <v>63734.70409440358</v>
      </c>
      <c r="J26" s="638">
        <f t="shared" si="1"/>
        <v>65009.39817629166</v>
      </c>
      <c r="K26" s="638"/>
    </row>
    <row r="27" spans="1:11" ht="15">
      <c r="A27" s="523"/>
      <c r="B27" s="524">
        <v>62675.60949037541</v>
      </c>
      <c r="C27" s="524"/>
      <c r="D27" s="525">
        <f t="shared" si="6"/>
        <v>63302.36558527917</v>
      </c>
      <c r="E27" s="525"/>
      <c r="F27" s="525">
        <f t="shared" si="7"/>
        <v>65201.43655283755</v>
      </c>
      <c r="G27" s="525"/>
      <c r="H27" s="525">
        <f t="shared" si="8"/>
        <v>65853.45091836592</v>
      </c>
      <c r="J27" s="638">
        <f t="shared" si="1"/>
        <v>67170.51993673324</v>
      </c>
      <c r="K27" s="638"/>
    </row>
    <row r="28" spans="1:11" ht="15">
      <c r="A28" s="540" t="s">
        <v>22</v>
      </c>
      <c r="B28" s="524">
        <v>63994.59980249601</v>
      </c>
      <c r="C28" s="524"/>
      <c r="D28" s="525">
        <f t="shared" si="6"/>
        <v>64634.54580052097</v>
      </c>
      <c r="E28" s="525"/>
      <c r="F28" s="525">
        <f t="shared" si="7"/>
        <v>66573.5821745366</v>
      </c>
      <c r="G28" s="525"/>
      <c r="H28" s="525">
        <f t="shared" si="8"/>
        <v>67239.31799628197</v>
      </c>
      <c r="J28" s="638">
        <f t="shared" si="1"/>
        <v>68584.10435620761</v>
      </c>
      <c r="K28" s="638"/>
    </row>
    <row r="29" spans="1:12" s="528" customFormat="1" ht="15">
      <c r="A29" s="541" t="s">
        <v>23</v>
      </c>
      <c r="D29" s="539"/>
      <c r="E29" s="539"/>
      <c r="F29" s="539"/>
      <c r="G29" s="539"/>
      <c r="H29" s="539"/>
      <c r="I29" s="527"/>
      <c r="J29" s="638"/>
      <c r="K29" s="638"/>
      <c r="L29" s="527"/>
    </row>
    <row r="30" spans="1:11" s="530" customFormat="1" ht="15">
      <c r="A30" s="537" t="s">
        <v>110</v>
      </c>
      <c r="B30" s="531">
        <v>38082.65472673612</v>
      </c>
      <c r="C30" s="531"/>
      <c r="D30" s="534">
        <f aca="true" t="shared" si="9" ref="D30:D44">B30*1.01</f>
        <v>38463.481274003476</v>
      </c>
      <c r="E30" s="534"/>
      <c r="F30" s="534">
        <f aca="true" t="shared" si="10" ref="F30:F44">D30*1.03</f>
        <v>39617.38571222358</v>
      </c>
      <c r="G30" s="534"/>
      <c r="H30" s="534">
        <f aca="true" t="shared" si="11" ref="H30:H44">F30*1.01</f>
        <v>40013.559569345816</v>
      </c>
      <c r="J30" s="639">
        <f t="shared" si="1"/>
        <v>40813.83076073273</v>
      </c>
      <c r="K30" s="639"/>
    </row>
    <row r="31" spans="1:11" ht="15">
      <c r="A31" s="538" t="s">
        <v>24</v>
      </c>
      <c r="B31" s="524">
        <v>39144.664719219865</v>
      </c>
      <c r="C31" s="524"/>
      <c r="D31" s="525">
        <f t="shared" si="9"/>
        <v>39536.111366412064</v>
      </c>
      <c r="E31" s="525"/>
      <c r="F31" s="525">
        <f t="shared" si="10"/>
        <v>40722.19470740443</v>
      </c>
      <c r="G31" s="525"/>
      <c r="H31" s="525">
        <f t="shared" si="11"/>
        <v>41129.416654478475</v>
      </c>
      <c r="J31" s="638">
        <f t="shared" si="1"/>
        <v>41952.00498756804</v>
      </c>
      <c r="K31" s="638"/>
    </row>
    <row r="32" spans="1:11" ht="15">
      <c r="A32" s="523"/>
      <c r="B32" s="524">
        <v>40152.4700429001</v>
      </c>
      <c r="C32" s="524"/>
      <c r="D32" s="525">
        <f t="shared" si="9"/>
        <v>40553.9947433291</v>
      </c>
      <c r="E32" s="525"/>
      <c r="F32" s="525">
        <f t="shared" si="10"/>
        <v>41770.61458562897</v>
      </c>
      <c r="G32" s="525"/>
      <c r="H32" s="525">
        <f t="shared" si="11"/>
        <v>42188.32073148526</v>
      </c>
      <c r="J32" s="638">
        <f t="shared" si="1"/>
        <v>43032.087146114965</v>
      </c>
      <c r="K32" s="638"/>
    </row>
    <row r="33" spans="1:11" ht="15">
      <c r="A33" s="523"/>
      <c r="B33" s="524">
        <v>42543.498211233105</v>
      </c>
      <c r="C33" s="524"/>
      <c r="D33" s="525">
        <f t="shared" si="9"/>
        <v>42968.93319334544</v>
      </c>
      <c r="E33" s="525"/>
      <c r="F33" s="525">
        <f t="shared" si="10"/>
        <v>44258.001189145805</v>
      </c>
      <c r="G33" s="525"/>
      <c r="H33" s="525">
        <f t="shared" si="11"/>
        <v>44700.58120103726</v>
      </c>
      <c r="J33" s="638">
        <f t="shared" si="1"/>
        <v>45594.592825058004</v>
      </c>
      <c r="K33" s="638"/>
    </row>
    <row r="34" spans="1:11" ht="15">
      <c r="A34" s="523"/>
      <c r="B34" s="524">
        <v>45079.07216304213</v>
      </c>
      <c r="C34" s="524"/>
      <c r="D34" s="525">
        <f t="shared" si="9"/>
        <v>45529.862884672555</v>
      </c>
      <c r="E34" s="525"/>
      <c r="F34" s="525">
        <f t="shared" si="10"/>
        <v>46895.758771212735</v>
      </c>
      <c r="G34" s="525"/>
      <c r="H34" s="525">
        <f t="shared" si="11"/>
        <v>47364.71635892486</v>
      </c>
      <c r="J34" s="638">
        <f t="shared" si="1"/>
        <v>48312.01068610336</v>
      </c>
      <c r="K34" s="638"/>
    </row>
    <row r="35" spans="1:11" ht="15">
      <c r="A35" s="523"/>
      <c r="B35" s="524">
        <v>46923.0346925248</v>
      </c>
      <c r="C35" s="524"/>
      <c r="D35" s="525">
        <f t="shared" si="9"/>
        <v>47392.26503945005</v>
      </c>
      <c r="E35" s="525"/>
      <c r="F35" s="525">
        <f t="shared" si="10"/>
        <v>48814.032990633554</v>
      </c>
      <c r="G35" s="525"/>
      <c r="H35" s="525">
        <f t="shared" si="11"/>
        <v>49302.17332053989</v>
      </c>
      <c r="J35" s="638">
        <f t="shared" si="1"/>
        <v>50288.21678695069</v>
      </c>
      <c r="K35" s="638"/>
    </row>
    <row r="36" spans="1:11" ht="15">
      <c r="A36" s="523"/>
      <c r="B36" s="524">
        <v>48842.28148423459</v>
      </c>
      <c r="C36" s="524"/>
      <c r="D36" s="525">
        <f t="shared" si="9"/>
        <v>49330.70429907694</v>
      </c>
      <c r="E36" s="525"/>
      <c r="F36" s="525">
        <f t="shared" si="10"/>
        <v>50810.62542804925</v>
      </c>
      <c r="G36" s="525"/>
      <c r="H36" s="525">
        <f t="shared" si="11"/>
        <v>51318.731682329744</v>
      </c>
      <c r="J36" s="638">
        <f t="shared" si="1"/>
        <v>52345.10631597634</v>
      </c>
      <c r="K36" s="638"/>
    </row>
    <row r="37" spans="1:11" ht="15">
      <c r="A37" s="523"/>
      <c r="B37" s="524">
        <v>50746.908481604616</v>
      </c>
      <c r="C37" s="524"/>
      <c r="D37" s="525">
        <f t="shared" si="9"/>
        <v>51254.37756642066</v>
      </c>
      <c r="E37" s="525"/>
      <c r="F37" s="525">
        <f t="shared" si="10"/>
        <v>52792.00889341328</v>
      </c>
      <c r="G37" s="525"/>
      <c r="H37" s="525">
        <f t="shared" si="11"/>
        <v>53319.92898234741</v>
      </c>
      <c r="J37" s="638">
        <f t="shared" si="1"/>
        <v>54386.32756199436</v>
      </c>
      <c r="K37" s="638"/>
    </row>
    <row r="38" spans="1:11" ht="15">
      <c r="A38" s="523"/>
      <c r="B38" s="524">
        <v>52666.08500800298</v>
      </c>
      <c r="C38" s="524"/>
      <c r="D38" s="525">
        <f t="shared" si="9"/>
        <v>53192.745858083006</v>
      </c>
      <c r="E38" s="525"/>
      <c r="F38" s="525">
        <f t="shared" si="10"/>
        <v>54788.5282338255</v>
      </c>
      <c r="G38" s="525"/>
      <c r="H38" s="525">
        <f t="shared" si="11"/>
        <v>55336.41351616375</v>
      </c>
      <c r="J38" s="638">
        <f t="shared" si="1"/>
        <v>56443.14178648703</v>
      </c>
      <c r="K38" s="638"/>
    </row>
    <row r="39" spans="1:11" ht="15">
      <c r="A39" s="523"/>
      <c r="B39" s="524">
        <v>55086.092598342584</v>
      </c>
      <c r="C39" s="524"/>
      <c r="D39" s="525">
        <f t="shared" si="9"/>
        <v>55636.95352432601</v>
      </c>
      <c r="E39" s="525"/>
      <c r="F39" s="525">
        <f t="shared" si="10"/>
        <v>57306.06213005579</v>
      </c>
      <c r="G39" s="525"/>
      <c r="H39" s="525">
        <f t="shared" si="11"/>
        <v>57879.12275135635</v>
      </c>
      <c r="J39" s="638">
        <f t="shared" si="1"/>
        <v>59036.70520638348</v>
      </c>
      <c r="K39" s="638"/>
    </row>
    <row r="40" spans="1:11" ht="15">
      <c r="A40" s="523"/>
      <c r="B40" s="524">
        <v>57014.39357732288</v>
      </c>
      <c r="C40" s="524"/>
      <c r="D40" s="525">
        <f t="shared" si="9"/>
        <v>57584.53751309611</v>
      </c>
      <c r="E40" s="525"/>
      <c r="F40" s="525">
        <f t="shared" si="10"/>
        <v>59312.073638489</v>
      </c>
      <c r="G40" s="525"/>
      <c r="H40" s="525">
        <f t="shared" si="11"/>
        <v>59905.194374873885</v>
      </c>
      <c r="J40" s="638">
        <f t="shared" si="1"/>
        <v>61103.29826237136</v>
      </c>
      <c r="K40" s="638"/>
    </row>
    <row r="41" spans="1:11" ht="15">
      <c r="A41" s="523"/>
      <c r="B41" s="524">
        <v>59104.907046648514</v>
      </c>
      <c r="C41" s="524"/>
      <c r="D41" s="525">
        <f t="shared" si="9"/>
        <v>59695.956117115</v>
      </c>
      <c r="E41" s="525"/>
      <c r="F41" s="525">
        <f t="shared" si="10"/>
        <v>61486.83480062845</v>
      </c>
      <c r="G41" s="525"/>
      <c r="H41" s="525">
        <f t="shared" si="11"/>
        <v>62101.70314863473</v>
      </c>
      <c r="J41" s="638">
        <f t="shared" si="1"/>
        <v>63343.737211607426</v>
      </c>
      <c r="K41" s="638"/>
    </row>
    <row r="42" spans="1:11" ht="15">
      <c r="A42" s="523"/>
      <c r="B42" s="524">
        <v>61192.37903178016</v>
      </c>
      <c r="C42" s="524"/>
      <c r="D42" s="525">
        <f t="shared" si="9"/>
        <v>61804.30282209796</v>
      </c>
      <c r="E42" s="525"/>
      <c r="F42" s="525">
        <f t="shared" si="10"/>
        <v>63658.4319067609</v>
      </c>
      <c r="G42" s="525"/>
      <c r="H42" s="525">
        <f t="shared" si="11"/>
        <v>64295.01622582851</v>
      </c>
      <c r="J42" s="638">
        <f t="shared" si="1"/>
        <v>65580.91655034508</v>
      </c>
      <c r="K42" s="638"/>
    </row>
    <row r="43" spans="1:11" ht="15">
      <c r="A43" s="523"/>
      <c r="B43" s="524">
        <v>63233.21492593753</v>
      </c>
      <c r="C43" s="524"/>
      <c r="D43" s="525">
        <f t="shared" si="9"/>
        <v>63865.547075196904</v>
      </c>
      <c r="E43" s="525"/>
      <c r="F43" s="525">
        <f t="shared" si="10"/>
        <v>65781.51348745282</v>
      </c>
      <c r="G43" s="525"/>
      <c r="H43" s="525">
        <f t="shared" si="11"/>
        <v>66439.32862232735</v>
      </c>
      <c r="J43" s="638">
        <f t="shared" si="1"/>
        <v>67768.1151947739</v>
      </c>
      <c r="K43" s="638"/>
    </row>
    <row r="44" spans="1:11" ht="15">
      <c r="A44" s="540" t="s">
        <v>22</v>
      </c>
      <c r="B44" s="524">
        <v>64562.343518704714</v>
      </c>
      <c r="C44" s="524"/>
      <c r="D44" s="525">
        <f t="shared" si="9"/>
        <v>65207.96695389176</v>
      </c>
      <c r="E44" s="525"/>
      <c r="F44" s="525">
        <f t="shared" si="10"/>
        <v>67164.20596250851</v>
      </c>
      <c r="G44" s="525"/>
      <c r="H44" s="525">
        <f t="shared" si="11"/>
        <v>67835.84802213359</v>
      </c>
      <c r="J44" s="638">
        <f t="shared" si="1"/>
        <v>69192.56498257627</v>
      </c>
      <c r="K44" s="638"/>
    </row>
    <row r="45" spans="1:12" s="528" customFormat="1" ht="15">
      <c r="A45" s="541" t="s">
        <v>25</v>
      </c>
      <c r="D45" s="539"/>
      <c r="E45" s="539"/>
      <c r="F45" s="539"/>
      <c r="G45" s="539"/>
      <c r="H45" s="539"/>
      <c r="I45" s="527"/>
      <c r="J45" s="638"/>
      <c r="K45" s="638"/>
      <c r="L45" s="527"/>
    </row>
    <row r="46" spans="1:11" s="530" customFormat="1" ht="15">
      <c r="A46" s="542" t="s">
        <v>74</v>
      </c>
      <c r="B46" s="531">
        <v>58589.88238980204</v>
      </c>
      <c r="C46" s="531"/>
      <c r="D46" s="534">
        <f aca="true" t="shared" si="12" ref="D46:D63">B46*1.01</f>
        <v>59175.781213700066</v>
      </c>
      <c r="E46" s="534"/>
      <c r="F46" s="534">
        <f aca="true" t="shared" si="13" ref="F46:F63">D46*1.03</f>
        <v>60951.054650111066</v>
      </c>
      <c r="G46" s="534"/>
      <c r="H46" s="534">
        <f aca="true" t="shared" si="14" ref="H46:H63">F46*1.01</f>
        <v>61560.56519661218</v>
      </c>
      <c r="J46" s="639">
        <f t="shared" si="1"/>
        <v>62791.77650054442</v>
      </c>
      <c r="K46" s="639"/>
    </row>
    <row r="47" spans="1:11" ht="15">
      <c r="A47" s="523" t="s">
        <v>26</v>
      </c>
      <c r="B47" s="524">
        <v>60659.10546976984</v>
      </c>
      <c r="C47" s="524"/>
      <c r="D47" s="525">
        <f t="shared" si="12"/>
        <v>61265.69652446754</v>
      </c>
      <c r="E47" s="525"/>
      <c r="F47" s="525">
        <f t="shared" si="13"/>
        <v>63103.667420201564</v>
      </c>
      <c r="G47" s="525"/>
      <c r="H47" s="525">
        <f t="shared" si="14"/>
        <v>63734.70409440358</v>
      </c>
      <c r="J47" s="638">
        <f t="shared" si="1"/>
        <v>65009.39817629166</v>
      </c>
      <c r="K47" s="638"/>
    </row>
    <row r="48" spans="1:11" ht="15">
      <c r="A48" s="523"/>
      <c r="B48" s="524">
        <v>62675.60949037541</v>
      </c>
      <c r="C48" s="524"/>
      <c r="D48" s="525">
        <f t="shared" si="12"/>
        <v>63302.36558527917</v>
      </c>
      <c r="E48" s="525"/>
      <c r="F48" s="525">
        <f t="shared" si="13"/>
        <v>65201.43655283755</v>
      </c>
      <c r="G48" s="525"/>
      <c r="H48" s="525">
        <f t="shared" si="14"/>
        <v>65853.45091836592</v>
      </c>
      <c r="J48" s="638">
        <f t="shared" si="1"/>
        <v>67170.51993673324</v>
      </c>
      <c r="K48" s="638"/>
    </row>
    <row r="49" spans="1:11" ht="15">
      <c r="A49" s="523"/>
      <c r="B49" s="524">
        <v>63994.59980249601</v>
      </c>
      <c r="C49" s="524"/>
      <c r="D49" s="525">
        <f t="shared" si="12"/>
        <v>64634.54580052097</v>
      </c>
      <c r="E49" s="525"/>
      <c r="F49" s="525">
        <f t="shared" si="13"/>
        <v>66573.5821745366</v>
      </c>
      <c r="G49" s="525"/>
      <c r="H49" s="525">
        <f t="shared" si="14"/>
        <v>67239.31799628197</v>
      </c>
      <c r="J49" s="638">
        <f t="shared" si="1"/>
        <v>68584.10435620761</v>
      </c>
      <c r="K49" s="638"/>
    </row>
    <row r="50" spans="1:11" ht="15">
      <c r="A50" s="523"/>
      <c r="B50" s="524">
        <v>65236.53918170255</v>
      </c>
      <c r="C50" s="524"/>
      <c r="D50" s="525">
        <f t="shared" si="12"/>
        <v>65888.90457351958</v>
      </c>
      <c r="E50" s="525"/>
      <c r="F50" s="525">
        <f t="shared" si="13"/>
        <v>67865.57171072517</v>
      </c>
      <c r="G50" s="525"/>
      <c r="H50" s="525">
        <f t="shared" si="14"/>
        <v>68544.22742783242</v>
      </c>
      <c r="J50" s="638">
        <f t="shared" si="1"/>
        <v>69915.11197638907</v>
      </c>
      <c r="K50" s="638"/>
    </row>
    <row r="51" spans="1:11" ht="15">
      <c r="A51" s="523"/>
      <c r="B51" s="524">
        <v>66503.82426252555</v>
      </c>
      <c r="C51" s="524"/>
      <c r="D51" s="525">
        <f t="shared" si="12"/>
        <v>67168.86250515081</v>
      </c>
      <c r="E51" s="525"/>
      <c r="F51" s="525">
        <f t="shared" si="13"/>
        <v>69183.92838030534</v>
      </c>
      <c r="G51" s="525"/>
      <c r="H51" s="525">
        <f t="shared" si="14"/>
        <v>69875.7676641084</v>
      </c>
      <c r="J51" s="638">
        <f t="shared" si="1"/>
        <v>71273.28301739057</v>
      </c>
      <c r="K51" s="638"/>
    </row>
    <row r="52" spans="1:11" ht="15">
      <c r="A52" s="523"/>
      <c r="B52" s="524">
        <v>67796.45504496503</v>
      </c>
      <c r="C52" s="524"/>
      <c r="D52" s="525">
        <f t="shared" si="12"/>
        <v>68474.41959541467</v>
      </c>
      <c r="E52" s="525"/>
      <c r="F52" s="525">
        <f t="shared" si="13"/>
        <v>70528.65218327711</v>
      </c>
      <c r="G52" s="525"/>
      <c r="H52" s="525">
        <f t="shared" si="14"/>
        <v>71233.93870510989</v>
      </c>
      <c r="J52" s="638">
        <f t="shared" si="1"/>
        <v>72658.61747921209</v>
      </c>
      <c r="K52" s="638"/>
    </row>
    <row r="53" spans="1:11" ht="15">
      <c r="A53" s="523"/>
      <c r="B53" s="524">
        <v>69115.44535708561</v>
      </c>
      <c r="C53" s="524"/>
      <c r="D53" s="525">
        <f t="shared" si="12"/>
        <v>69806.59981065647</v>
      </c>
      <c r="E53" s="525"/>
      <c r="F53" s="525">
        <f t="shared" si="13"/>
        <v>71900.79780497616</v>
      </c>
      <c r="G53" s="525"/>
      <c r="H53" s="525">
        <f t="shared" si="14"/>
        <v>72619.80578302592</v>
      </c>
      <c r="J53" s="638">
        <f t="shared" si="1"/>
        <v>74072.20189868644</v>
      </c>
      <c r="K53" s="638"/>
    </row>
    <row r="54" spans="1:14" s="528" customFormat="1" ht="15">
      <c r="A54" s="527"/>
      <c r="B54" s="532">
        <v>70459.78137082266</v>
      </c>
      <c r="C54" s="532"/>
      <c r="D54" s="539">
        <f t="shared" si="12"/>
        <v>71164.37918453089</v>
      </c>
      <c r="E54" s="539"/>
      <c r="F54" s="539">
        <f t="shared" si="13"/>
        <v>73299.31056006682</v>
      </c>
      <c r="G54" s="539"/>
      <c r="H54" s="539">
        <f t="shared" si="14"/>
        <v>74032.3036656675</v>
      </c>
      <c r="J54" s="638">
        <f t="shared" si="1"/>
        <v>75512.94973898085</v>
      </c>
      <c r="K54" s="638"/>
      <c r="L54" s="527"/>
      <c r="M54" s="527"/>
      <c r="N54" s="527"/>
    </row>
    <row r="55" spans="1:21" s="530" customFormat="1" ht="15">
      <c r="A55" s="542" t="s">
        <v>74</v>
      </c>
      <c r="B55" s="535">
        <v>59104.907046648514</v>
      </c>
      <c r="C55" s="535"/>
      <c r="D55" s="534">
        <f t="shared" si="12"/>
        <v>59695.956117115</v>
      </c>
      <c r="E55" s="534"/>
      <c r="F55" s="534">
        <f t="shared" si="13"/>
        <v>61486.83480062845</v>
      </c>
      <c r="G55" s="534"/>
      <c r="H55" s="534">
        <f t="shared" si="14"/>
        <v>62101.70314863473</v>
      </c>
      <c r="I55" s="535"/>
      <c r="J55" s="639">
        <f t="shared" si="1"/>
        <v>63343.737211607426</v>
      </c>
      <c r="K55" s="639"/>
      <c r="L55" s="529"/>
      <c r="M55" s="529"/>
      <c r="N55" s="529"/>
      <c r="S55" s="534"/>
      <c r="T55" s="534"/>
      <c r="U55" s="534"/>
    </row>
    <row r="56" spans="1:21" ht="15">
      <c r="A56" s="523" t="s">
        <v>24</v>
      </c>
      <c r="B56" s="526">
        <v>61192.37903178016</v>
      </c>
      <c r="C56" s="526"/>
      <c r="D56" s="525">
        <f t="shared" si="12"/>
        <v>61804.30282209796</v>
      </c>
      <c r="E56" s="525"/>
      <c r="F56" s="525">
        <f t="shared" si="13"/>
        <v>63658.4319067609</v>
      </c>
      <c r="G56" s="525"/>
      <c r="H56" s="525">
        <f t="shared" si="14"/>
        <v>64295.01622582851</v>
      </c>
      <c r="I56" s="526"/>
      <c r="J56" s="638">
        <f t="shared" si="1"/>
        <v>65580.91655034508</v>
      </c>
      <c r="K56" s="638"/>
      <c r="L56" s="523"/>
      <c r="M56" s="523"/>
      <c r="N56" s="523"/>
      <c r="S56" s="525"/>
      <c r="T56" s="525"/>
      <c r="U56" s="525"/>
    </row>
    <row r="57" spans="1:21" ht="15">
      <c r="A57" s="523"/>
      <c r="B57" s="526">
        <v>63233.21492593753</v>
      </c>
      <c r="C57" s="526"/>
      <c r="D57" s="525">
        <f t="shared" si="12"/>
        <v>63865.547075196904</v>
      </c>
      <c r="E57" s="525"/>
      <c r="F57" s="525">
        <f t="shared" si="13"/>
        <v>65781.51348745282</v>
      </c>
      <c r="G57" s="525"/>
      <c r="H57" s="525">
        <f t="shared" si="14"/>
        <v>66439.32862232735</v>
      </c>
      <c r="I57" s="526"/>
      <c r="J57" s="638">
        <f t="shared" si="1"/>
        <v>67768.1151947739</v>
      </c>
      <c r="K57" s="638"/>
      <c r="L57" s="523"/>
      <c r="M57" s="523"/>
      <c r="N57" s="523"/>
      <c r="S57" s="525"/>
      <c r="T57" s="525"/>
      <c r="U57" s="525"/>
    </row>
    <row r="58" spans="1:21" ht="15">
      <c r="A58" s="523"/>
      <c r="B58" s="526">
        <v>64562.343518704714</v>
      </c>
      <c r="C58" s="526"/>
      <c r="D58" s="525">
        <f t="shared" si="12"/>
        <v>65207.96695389176</v>
      </c>
      <c r="E58" s="525"/>
      <c r="F58" s="525">
        <f t="shared" si="13"/>
        <v>67164.20596250851</v>
      </c>
      <c r="G58" s="525"/>
      <c r="H58" s="525">
        <f t="shared" si="14"/>
        <v>67835.84802213359</v>
      </c>
      <c r="I58" s="526"/>
      <c r="J58" s="638">
        <f t="shared" si="1"/>
        <v>69192.56498257627</v>
      </c>
      <c r="K58" s="638"/>
      <c r="L58" s="523"/>
      <c r="M58" s="523"/>
      <c r="N58" s="523"/>
      <c r="S58" s="525"/>
      <c r="T58" s="525"/>
      <c r="U58" s="525"/>
    </row>
    <row r="59" spans="1:21" ht="15">
      <c r="A59" s="523"/>
      <c r="B59" s="526">
        <v>65815.4350066225</v>
      </c>
      <c r="C59" s="526"/>
      <c r="D59" s="525">
        <f t="shared" si="12"/>
        <v>66473.58935668872</v>
      </c>
      <c r="E59" s="525"/>
      <c r="F59" s="525">
        <f t="shared" si="13"/>
        <v>68467.79703738939</v>
      </c>
      <c r="G59" s="525"/>
      <c r="H59" s="525">
        <f t="shared" si="14"/>
        <v>69152.47500776329</v>
      </c>
      <c r="I59" s="526"/>
      <c r="J59" s="638">
        <f t="shared" si="1"/>
        <v>70535.52450791856</v>
      </c>
      <c r="K59" s="638"/>
      <c r="L59" s="523"/>
      <c r="M59" s="523"/>
      <c r="N59" s="523"/>
      <c r="S59" s="525"/>
      <c r="T59" s="525"/>
      <c r="U59" s="525"/>
    </row>
    <row r="60" spans="1:21" ht="15">
      <c r="A60" s="523"/>
      <c r="B60" s="526">
        <v>67094.8860242214</v>
      </c>
      <c r="C60" s="526"/>
      <c r="D60" s="525">
        <f t="shared" si="12"/>
        <v>67765.83488446362</v>
      </c>
      <c r="E60" s="525"/>
      <c r="F60" s="525">
        <f t="shared" si="13"/>
        <v>69798.80993099754</v>
      </c>
      <c r="G60" s="525"/>
      <c r="H60" s="525">
        <f t="shared" si="14"/>
        <v>70496.79803030752</v>
      </c>
      <c r="I60" s="526"/>
      <c r="J60" s="638">
        <f t="shared" si="1"/>
        <v>71906.73399091366</v>
      </c>
      <c r="K60" s="638"/>
      <c r="L60" s="523"/>
      <c r="M60" s="523"/>
      <c r="N60" s="523"/>
      <c r="S60" s="525"/>
      <c r="T60" s="525"/>
      <c r="U60" s="525"/>
    </row>
    <row r="61" spans="1:21" ht="15">
      <c r="A61" s="523"/>
      <c r="B61" s="526">
        <v>68399.68274343677</v>
      </c>
      <c r="C61" s="526"/>
      <c r="D61" s="525">
        <f t="shared" si="12"/>
        <v>69083.67957087114</v>
      </c>
      <c r="E61" s="525"/>
      <c r="F61" s="525">
        <f t="shared" si="13"/>
        <v>71156.18995799728</v>
      </c>
      <c r="G61" s="525"/>
      <c r="H61" s="525">
        <f t="shared" si="14"/>
        <v>71867.75185757726</v>
      </c>
      <c r="I61" s="526"/>
      <c r="J61" s="638">
        <f t="shared" si="1"/>
        <v>73305.1068947288</v>
      </c>
      <c r="K61" s="638"/>
      <c r="L61" s="523"/>
      <c r="M61" s="523"/>
      <c r="N61" s="523"/>
      <c r="S61" s="525"/>
      <c r="T61" s="525"/>
      <c r="U61" s="525"/>
    </row>
    <row r="62" spans="1:21" ht="15">
      <c r="A62" s="523"/>
      <c r="B62" s="526">
        <v>69730.83899233327</v>
      </c>
      <c r="C62" s="526"/>
      <c r="D62" s="525">
        <f t="shared" si="12"/>
        <v>70428.1473822566</v>
      </c>
      <c r="E62" s="525"/>
      <c r="F62" s="525">
        <f t="shared" si="13"/>
        <v>72540.9918037243</v>
      </c>
      <c r="G62" s="525"/>
      <c r="H62" s="525">
        <f t="shared" si="14"/>
        <v>73266.40172176155</v>
      </c>
      <c r="I62" s="526"/>
      <c r="J62" s="638">
        <f t="shared" si="1"/>
        <v>74731.72975619679</v>
      </c>
      <c r="K62" s="638"/>
      <c r="L62" s="523"/>
      <c r="M62" s="523"/>
      <c r="N62" s="523"/>
      <c r="S62" s="525"/>
      <c r="T62" s="525"/>
      <c r="U62" s="525"/>
    </row>
    <row r="63" spans="1:21" ht="15">
      <c r="A63" s="523"/>
      <c r="B63" s="526">
        <v>71087.34094284622</v>
      </c>
      <c r="C63" s="526"/>
      <c r="D63" s="525">
        <f t="shared" si="12"/>
        <v>71798.21435227468</v>
      </c>
      <c r="E63" s="525"/>
      <c r="F63" s="525">
        <f t="shared" si="13"/>
        <v>73952.16078284293</v>
      </c>
      <c r="G63" s="525"/>
      <c r="H63" s="525">
        <f t="shared" si="14"/>
        <v>74691.68239067135</v>
      </c>
      <c r="I63" s="526"/>
      <c r="J63" s="638">
        <f t="shared" si="1"/>
        <v>76185.51603848478</v>
      </c>
      <c r="K63" s="638"/>
      <c r="L63" s="523"/>
      <c r="M63" s="523"/>
      <c r="N63" s="523"/>
      <c r="S63" s="525"/>
      <c r="T63" s="525"/>
      <c r="U63" s="525"/>
    </row>
    <row r="64" spans="1:17" ht="15">
      <c r="A64" s="523"/>
      <c r="B64" s="523"/>
      <c r="C64" s="523"/>
      <c r="J64" s="225"/>
      <c r="K64" s="225"/>
      <c r="L64" s="523"/>
      <c r="M64" s="523"/>
      <c r="N64" s="523"/>
      <c r="O64" s="523"/>
      <c r="P64" s="523"/>
      <c r="Q64" s="523"/>
    </row>
    <row r="65" spans="1:17" ht="15">
      <c r="A65" s="538" t="s">
        <v>23</v>
      </c>
      <c r="B65" s="523"/>
      <c r="C65" s="523"/>
      <c r="J65" s="225"/>
      <c r="K65" s="225"/>
      <c r="L65" s="523"/>
      <c r="M65" s="523"/>
      <c r="N65" s="523"/>
      <c r="O65" s="523"/>
      <c r="P65" s="523"/>
      <c r="Q65" s="523"/>
    </row>
    <row r="66" spans="1:17" ht="15">
      <c r="A66" s="538" t="s">
        <v>25</v>
      </c>
      <c r="J66" s="225"/>
      <c r="K66" s="225"/>
      <c r="L66" s="523"/>
      <c r="M66" s="523"/>
      <c r="N66" s="523"/>
      <c r="O66" s="523"/>
      <c r="P66" s="523"/>
      <c r="Q66" s="523"/>
    </row>
    <row r="67" spans="10:17" ht="15">
      <c r="J67" s="225"/>
      <c r="K67" s="225"/>
      <c r="L67" s="523"/>
      <c r="M67" s="523"/>
      <c r="N67" s="523"/>
      <c r="O67" s="523"/>
      <c r="P67" s="523"/>
      <c r="Q67" s="523"/>
    </row>
    <row r="68" spans="10:17" ht="15">
      <c r="J68" s="225"/>
      <c r="K68" s="225"/>
      <c r="L68" s="523"/>
      <c r="M68" s="523"/>
      <c r="N68" s="523"/>
      <c r="O68" s="523"/>
      <c r="P68" s="523"/>
      <c r="Q68" s="523"/>
    </row>
    <row r="69" spans="10:17" ht="15">
      <c r="J69" s="225"/>
      <c r="K69" s="225"/>
      <c r="L69" s="523"/>
      <c r="M69" s="523"/>
      <c r="N69" s="523"/>
      <c r="O69" s="523"/>
      <c r="P69" s="523"/>
      <c r="Q69" s="523"/>
    </row>
    <row r="70" spans="10:17" ht="15">
      <c r="J70" s="225"/>
      <c r="K70" s="225"/>
      <c r="M70" s="523"/>
      <c r="N70" s="523"/>
      <c r="O70" s="523"/>
      <c r="P70" s="523"/>
      <c r="Q70" s="523"/>
    </row>
    <row r="71" spans="10:17" ht="15">
      <c r="J71" s="225"/>
      <c r="K71" s="225"/>
      <c r="M71" s="523"/>
      <c r="N71" s="523"/>
      <c r="O71" s="523"/>
      <c r="P71" s="523"/>
      <c r="Q71" s="523"/>
    </row>
    <row r="72" spans="10:17" ht="15">
      <c r="J72" s="225"/>
      <c r="K72" s="225"/>
      <c r="M72" s="523"/>
      <c r="N72" s="523"/>
      <c r="O72" s="523"/>
      <c r="P72" s="523"/>
      <c r="Q72" s="523"/>
    </row>
    <row r="73" spans="10:17" ht="15">
      <c r="J73" s="225"/>
      <c r="K73" s="225"/>
      <c r="M73" s="523"/>
      <c r="N73" s="523"/>
      <c r="O73" s="523"/>
      <c r="P73" s="523"/>
      <c r="Q73" s="523"/>
    </row>
    <row r="74" spans="10:17" ht="15">
      <c r="J74" s="225"/>
      <c r="K74" s="225"/>
      <c r="M74" s="523"/>
      <c r="N74" s="523"/>
      <c r="O74" s="523"/>
      <c r="P74" s="523"/>
      <c r="Q74" s="523"/>
    </row>
    <row r="75" spans="10:17" ht="15">
      <c r="J75" s="225"/>
      <c r="K75" s="225"/>
      <c r="M75" s="523"/>
      <c r="N75" s="523"/>
      <c r="O75" s="523"/>
      <c r="P75" s="523"/>
      <c r="Q75" s="523"/>
    </row>
    <row r="76" spans="10:17" ht="15">
      <c r="J76" s="225"/>
      <c r="K76" s="225"/>
      <c r="M76" s="523"/>
      <c r="N76" s="523"/>
      <c r="O76" s="523"/>
      <c r="P76" s="523"/>
      <c r="Q76" s="523"/>
    </row>
    <row r="77" spans="10:17" ht="15">
      <c r="J77" s="225"/>
      <c r="K77" s="225"/>
      <c r="M77" s="523"/>
      <c r="N77" s="523"/>
      <c r="O77" s="523"/>
      <c r="P77" s="523"/>
      <c r="Q77" s="523"/>
    </row>
    <row r="78" spans="10:17" ht="15">
      <c r="J78" s="225"/>
      <c r="K78" s="225"/>
      <c r="M78" s="523"/>
      <c r="N78" s="523"/>
      <c r="O78" s="523"/>
      <c r="P78" s="523"/>
      <c r="Q78" s="523"/>
    </row>
    <row r="79" spans="10:17" ht="15">
      <c r="J79" s="225"/>
      <c r="K79" s="225"/>
      <c r="M79" s="523"/>
      <c r="N79" s="523"/>
      <c r="O79" s="523"/>
      <c r="P79" s="523"/>
      <c r="Q79" s="523"/>
    </row>
    <row r="80" spans="10:17" ht="15">
      <c r="J80" s="225"/>
      <c r="K80" s="225"/>
      <c r="M80" s="523"/>
      <c r="N80" s="523"/>
      <c r="O80" s="523"/>
      <c r="P80" s="523"/>
      <c r="Q80" s="523"/>
    </row>
    <row r="81" spans="1:17" ht="15">
      <c r="A81" s="20"/>
      <c r="B81" s="20"/>
      <c r="C81" s="20"/>
      <c r="D81" s="20"/>
      <c r="E81" s="20"/>
      <c r="F81" s="20"/>
      <c r="G81" s="20"/>
      <c r="H81" s="224"/>
      <c r="I81" s="224"/>
      <c r="J81" s="225"/>
      <c r="K81" s="225"/>
      <c r="M81" s="523"/>
      <c r="N81" s="523"/>
      <c r="O81" s="523"/>
      <c r="P81" s="523"/>
      <c r="Q81" s="523"/>
    </row>
    <row r="82" spans="1:17" ht="20.25" thickBot="1">
      <c r="A82" s="724" t="s">
        <v>324</v>
      </c>
      <c r="B82" s="725"/>
      <c r="C82" s="725"/>
      <c r="D82" s="725"/>
      <c r="E82" s="725"/>
      <c r="F82" s="725"/>
      <c r="G82" s="725"/>
      <c r="H82" s="725"/>
      <c r="I82" s="726"/>
      <c r="M82" s="523"/>
      <c r="N82" s="523"/>
      <c r="O82" s="523"/>
      <c r="P82" s="523"/>
      <c r="Q82" s="523"/>
    </row>
    <row r="83" spans="1:17" ht="15.75" thickTop="1">
      <c r="A83" s="20"/>
      <c r="B83" s="20"/>
      <c r="C83" s="20"/>
      <c r="D83" s="20"/>
      <c r="E83" s="20"/>
      <c r="F83" s="20"/>
      <c r="G83" s="20"/>
      <c r="H83" s="224"/>
      <c r="I83" s="224"/>
      <c r="M83" s="523"/>
      <c r="N83" s="523"/>
      <c r="O83" s="523"/>
      <c r="P83" s="523"/>
      <c r="Q83" s="523"/>
    </row>
    <row r="84" spans="10:17" ht="15">
      <c r="J84" s="344"/>
      <c r="K84" s="344"/>
      <c r="M84" s="523"/>
      <c r="N84" s="523"/>
      <c r="O84" s="523"/>
      <c r="P84" s="523"/>
      <c r="Q84" s="523"/>
    </row>
    <row r="85" spans="13:17" ht="15">
      <c r="M85" s="523"/>
      <c r="N85" s="523"/>
      <c r="O85" s="523"/>
      <c r="P85" s="523"/>
      <c r="Q85" s="523"/>
    </row>
    <row r="86" spans="13:17" ht="15">
      <c r="M86" s="523"/>
      <c r="N86" s="523"/>
      <c r="O86" s="523"/>
      <c r="P86" s="523"/>
      <c r="Q86" s="523"/>
    </row>
    <row r="87" spans="13:17" ht="15">
      <c r="M87" s="523"/>
      <c r="N87" s="523"/>
      <c r="O87" s="523"/>
      <c r="P87" s="523"/>
      <c r="Q87" s="523"/>
    </row>
    <row r="88" spans="13:17" ht="15">
      <c r="M88" s="523"/>
      <c r="N88" s="523"/>
      <c r="O88" s="523"/>
      <c r="P88" s="523"/>
      <c r="Q88" s="523"/>
    </row>
    <row r="89" spans="13:17" ht="15">
      <c r="M89" s="523"/>
      <c r="N89" s="523"/>
      <c r="O89" s="523"/>
      <c r="P89" s="523"/>
      <c r="Q89" s="523"/>
    </row>
    <row r="90" spans="13:17" ht="15">
      <c r="M90" s="523"/>
      <c r="N90" s="523"/>
      <c r="O90" s="523"/>
      <c r="P90" s="523"/>
      <c r="Q90" s="523"/>
    </row>
    <row r="91" spans="13:17" ht="15">
      <c r="M91" s="523"/>
      <c r="N91" s="523"/>
      <c r="O91" s="523"/>
      <c r="P91" s="523"/>
      <c r="Q91" s="523"/>
    </row>
    <row r="92" spans="13:17" ht="15">
      <c r="M92" s="523"/>
      <c r="N92" s="523"/>
      <c r="O92" s="523"/>
      <c r="P92" s="523"/>
      <c r="Q92" s="523"/>
    </row>
    <row r="93" spans="13:17" ht="15">
      <c r="M93" s="523"/>
      <c r="N93" s="523"/>
      <c r="O93" s="523"/>
      <c r="P93" s="523"/>
      <c r="Q93" s="523"/>
    </row>
    <row r="94" spans="13:17" ht="15">
      <c r="M94" s="523"/>
      <c r="N94" s="523"/>
      <c r="O94" s="523"/>
      <c r="P94" s="523"/>
      <c r="Q94" s="523"/>
    </row>
  </sheetData>
  <sheetProtection/>
  <mergeCells count="1">
    <mergeCell ref="A82:I82"/>
  </mergeCells>
  <hyperlinks>
    <hyperlink ref="A82" location="'Table of Contents'!A1" display="Link to Table of Contents 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U92"/>
  <sheetViews>
    <sheetView zoomScale="80" zoomScaleNormal="80" zoomScalePageLayoutView="0" workbookViewId="0" topLeftCell="A1">
      <pane ySplit="1" topLeftCell="A41" activePane="bottomLeft" state="frozen"/>
      <selection pane="topLeft" activeCell="A1" sqref="A1"/>
      <selection pane="bottomLeft" activeCell="P69" sqref="P69"/>
    </sheetView>
  </sheetViews>
  <sheetFormatPr defaultColWidth="8.88671875" defaultRowHeight="15"/>
  <cols>
    <col min="1" max="1" width="40.99609375" style="11" customWidth="1"/>
    <col min="2" max="3" width="16.5546875" style="53" hidden="1" customWidth="1"/>
    <col min="4" max="4" width="16.5546875" style="11" hidden="1" customWidth="1"/>
    <col min="5" max="6" width="11.99609375" style="11" hidden="1" customWidth="1"/>
    <col min="7" max="7" width="22.21484375" style="11" hidden="1" customWidth="1"/>
    <col min="8" max="8" width="10.10546875" style="53" bestFit="1" customWidth="1"/>
    <col min="9" max="9" width="21.10546875" style="53" bestFit="1" customWidth="1"/>
    <col min="10" max="11" width="12.99609375" style="20" customWidth="1"/>
    <col min="12" max="16384" width="8.88671875" style="11" customWidth="1"/>
  </cols>
  <sheetData>
    <row r="1" spans="1:11" s="229" customFormat="1" ht="30.75">
      <c r="A1" s="488" t="s">
        <v>392</v>
      </c>
      <c r="B1" s="229" t="s">
        <v>129</v>
      </c>
      <c r="C1" s="229" t="s">
        <v>134</v>
      </c>
      <c r="D1" s="150">
        <v>44593</v>
      </c>
      <c r="E1" s="229" t="s">
        <v>135</v>
      </c>
      <c r="F1" s="230">
        <v>44594</v>
      </c>
      <c r="G1" s="231" t="s">
        <v>155</v>
      </c>
      <c r="H1" s="230">
        <v>44835</v>
      </c>
      <c r="I1" s="230" t="s">
        <v>158</v>
      </c>
      <c r="J1" s="221">
        <v>44986</v>
      </c>
      <c r="K1" s="338" t="s">
        <v>371</v>
      </c>
    </row>
    <row r="2" spans="1:11" ht="30.75">
      <c r="A2" s="232" t="s">
        <v>123</v>
      </c>
      <c r="F2" s="233"/>
      <c r="G2" s="53"/>
      <c r="J2" s="225"/>
      <c r="K2" s="225"/>
    </row>
    <row r="3" spans="1:11" ht="15">
      <c r="A3" s="234"/>
      <c r="F3" s="233"/>
      <c r="G3" s="53"/>
      <c r="J3" s="225"/>
      <c r="K3" s="225"/>
    </row>
    <row r="4" spans="1:21" s="641" customFormat="1" ht="15">
      <c r="A4" s="104" t="s">
        <v>72</v>
      </c>
      <c r="B4" s="129">
        <v>35095.1502255226</v>
      </c>
      <c r="C4" s="140">
        <v>32200.945273931447</v>
      </c>
      <c r="D4" s="640">
        <f>B4*1.01</f>
        <v>35446.10172777783</v>
      </c>
      <c r="E4" s="640">
        <f>C4*1.01</f>
        <v>32522.954726670763</v>
      </c>
      <c r="F4" s="140">
        <f>D4*1.03</f>
        <v>36509.484779611164</v>
      </c>
      <c r="G4" s="140">
        <f>E4*1.03</f>
        <v>33498.64336847089</v>
      </c>
      <c r="H4" s="450">
        <f>IF(F4*0.01&lt;500,F4+500,F4*1.01)</f>
        <v>37009.484779611164</v>
      </c>
      <c r="I4" s="450">
        <f>IF(G4*0.01&lt;500,G4+500,G4*1.01)</f>
        <v>33998.64336847089</v>
      </c>
      <c r="J4" s="643">
        <f aca="true" t="shared" si="0" ref="J4:K64">H4*1.02</f>
        <v>37749.67447520339</v>
      </c>
      <c r="K4" s="643">
        <f t="shared" si="0"/>
        <v>34678.61623584031</v>
      </c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2:21" ht="15">
      <c r="B5" s="52">
        <v>36067.82289349686</v>
      </c>
      <c r="C5" s="185">
        <v>33847.272305930004</v>
      </c>
      <c r="D5" s="214">
        <f aca="true" t="shared" si="1" ref="D5:D10">B5*1.01</f>
        <v>36428.50112243183</v>
      </c>
      <c r="E5" s="214">
        <f aca="true" t="shared" si="2" ref="E5:E14">C5*1.01</f>
        <v>34185.7450289893</v>
      </c>
      <c r="F5" s="185">
        <f aca="true" t="shared" si="3" ref="F5:F14">D5*1.03</f>
        <v>37521.35615610478</v>
      </c>
      <c r="G5" s="185">
        <f aca="true" t="shared" si="4" ref="G5:G14">E5*1.03</f>
        <v>35211.317379858985</v>
      </c>
      <c r="H5" s="224">
        <f aca="true" t="shared" si="5" ref="H5:I64">IF(F5*0.01&lt;500,F5+500,F5*1.01)</f>
        <v>38021.35615610478</v>
      </c>
      <c r="I5" s="224">
        <f t="shared" si="5"/>
        <v>35711.317379858985</v>
      </c>
      <c r="J5" s="552">
        <f t="shared" si="0"/>
        <v>38781.78327922688</v>
      </c>
      <c r="K5" s="552">
        <f t="shared" si="0"/>
        <v>36425.54372745616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2:11" ht="15">
      <c r="B6" s="52">
        <v>37069.60547619893</v>
      </c>
      <c r="C6" s="185">
        <v>35095.1502255226</v>
      </c>
      <c r="D6" s="214">
        <f t="shared" si="1"/>
        <v>37440.30153096092</v>
      </c>
      <c r="E6" s="214">
        <f t="shared" si="2"/>
        <v>35446.10172777783</v>
      </c>
      <c r="F6" s="185">
        <f t="shared" si="3"/>
        <v>38563.51057688975</v>
      </c>
      <c r="G6" s="185">
        <f t="shared" si="4"/>
        <v>36509.484779611164</v>
      </c>
      <c r="H6" s="224">
        <f t="shared" si="5"/>
        <v>39063.51057688975</v>
      </c>
      <c r="I6" s="224">
        <f t="shared" si="5"/>
        <v>37009.484779611164</v>
      </c>
      <c r="J6" s="552">
        <f t="shared" si="0"/>
        <v>39844.780788427546</v>
      </c>
      <c r="K6" s="552">
        <f t="shared" si="0"/>
        <v>37749.67447520339</v>
      </c>
    </row>
    <row r="7" spans="2:11" ht="15">
      <c r="B7" s="52">
        <v>38102.505553954856</v>
      </c>
      <c r="C7" s="185">
        <v>36067.82289349686</v>
      </c>
      <c r="D7" s="214">
        <f t="shared" si="1"/>
        <v>38483.5306094944</v>
      </c>
      <c r="E7" s="214">
        <f t="shared" si="2"/>
        <v>36428.50112243183</v>
      </c>
      <c r="F7" s="185">
        <f t="shared" si="3"/>
        <v>39638.03652777924</v>
      </c>
      <c r="G7" s="185">
        <f t="shared" si="4"/>
        <v>37521.35615610478</v>
      </c>
      <c r="H7" s="224">
        <f t="shared" si="5"/>
        <v>40138.03652777924</v>
      </c>
      <c r="I7" s="224">
        <f t="shared" si="5"/>
        <v>38021.35615610478</v>
      </c>
      <c r="J7" s="552">
        <f t="shared" si="0"/>
        <v>40940.797258334824</v>
      </c>
      <c r="K7" s="552">
        <f t="shared" si="0"/>
        <v>38781.78327922688</v>
      </c>
    </row>
    <row r="8" spans="2:11" ht="15">
      <c r="B8" s="52">
        <v>39164.51554643862</v>
      </c>
      <c r="C8" s="185">
        <v>37069.60547619893</v>
      </c>
      <c r="D8" s="214">
        <f t="shared" si="1"/>
        <v>39556.160701903005</v>
      </c>
      <c r="E8" s="214">
        <f t="shared" si="2"/>
        <v>37440.30153096092</v>
      </c>
      <c r="F8" s="185">
        <f t="shared" si="3"/>
        <v>40742.845522960095</v>
      </c>
      <c r="G8" s="185">
        <f t="shared" si="4"/>
        <v>38563.51057688975</v>
      </c>
      <c r="H8" s="224">
        <f t="shared" si="5"/>
        <v>41242.845522960095</v>
      </c>
      <c r="I8" s="224">
        <f t="shared" si="5"/>
        <v>39063.51057688975</v>
      </c>
      <c r="J8" s="552">
        <f t="shared" si="0"/>
        <v>42067.7024334193</v>
      </c>
      <c r="K8" s="552">
        <f t="shared" si="0"/>
        <v>39844.780788427546</v>
      </c>
    </row>
    <row r="9" spans="2:11" ht="15">
      <c r="B9" s="52">
        <v>40172.32087011885</v>
      </c>
      <c r="C9" s="185">
        <v>38102.505553954856</v>
      </c>
      <c r="D9" s="214">
        <f t="shared" si="1"/>
        <v>40574.044078820036</v>
      </c>
      <c r="E9" s="214">
        <f t="shared" si="2"/>
        <v>38483.5306094944</v>
      </c>
      <c r="F9" s="185">
        <f t="shared" si="3"/>
        <v>41791.26540118464</v>
      </c>
      <c r="G9" s="185">
        <f t="shared" si="4"/>
        <v>39638.03652777924</v>
      </c>
      <c r="H9" s="224">
        <f t="shared" si="5"/>
        <v>42291.26540118464</v>
      </c>
      <c r="I9" s="224">
        <f t="shared" si="5"/>
        <v>40138.03652777924</v>
      </c>
      <c r="J9" s="552">
        <f t="shared" si="0"/>
        <v>43137.09070920833</v>
      </c>
      <c r="K9" s="552">
        <f t="shared" si="0"/>
        <v>40940.797258334824</v>
      </c>
    </row>
    <row r="10" spans="2:11" ht="15">
      <c r="B10" s="52">
        <v>42563.34903845185</v>
      </c>
      <c r="C10" s="185">
        <v>39164.51554643862</v>
      </c>
      <c r="D10" s="214">
        <f t="shared" si="1"/>
        <v>42988.98252883637</v>
      </c>
      <c r="E10" s="214">
        <f t="shared" si="2"/>
        <v>39556.160701903005</v>
      </c>
      <c r="F10" s="185">
        <f t="shared" si="3"/>
        <v>44278.652004701464</v>
      </c>
      <c r="G10" s="185">
        <f t="shared" si="4"/>
        <v>40742.845522960095</v>
      </c>
      <c r="H10" s="224">
        <f t="shared" si="5"/>
        <v>44778.652004701464</v>
      </c>
      <c r="I10" s="224">
        <f t="shared" si="5"/>
        <v>41242.845522960095</v>
      </c>
      <c r="J10" s="552">
        <f t="shared" si="0"/>
        <v>45674.225044795494</v>
      </c>
      <c r="K10" s="552">
        <f t="shared" si="0"/>
        <v>42067.7024334193</v>
      </c>
    </row>
    <row r="11" spans="2:11" ht="15">
      <c r="B11" s="52"/>
      <c r="C11" s="185">
        <v>40172.32087011885</v>
      </c>
      <c r="D11" s="214"/>
      <c r="E11" s="214">
        <f t="shared" si="2"/>
        <v>40574.044078820036</v>
      </c>
      <c r="F11" s="185"/>
      <c r="G11" s="185">
        <f t="shared" si="4"/>
        <v>41791.26540118464</v>
      </c>
      <c r="H11" s="224"/>
      <c r="I11" s="224">
        <f t="shared" si="5"/>
        <v>42291.26540118464</v>
      </c>
      <c r="J11" s="552"/>
      <c r="K11" s="552">
        <f t="shared" si="0"/>
        <v>43137.09070920833</v>
      </c>
    </row>
    <row r="12" spans="2:11" ht="15">
      <c r="B12" s="52"/>
      <c r="C12" s="185">
        <v>42563.34903845185</v>
      </c>
      <c r="D12" s="214"/>
      <c r="E12" s="214">
        <f t="shared" si="2"/>
        <v>42988.98252883637</v>
      </c>
      <c r="F12" s="185"/>
      <c r="G12" s="185">
        <f t="shared" si="4"/>
        <v>44278.652004701464</v>
      </c>
      <c r="H12" s="224"/>
      <c r="I12" s="224">
        <f t="shared" si="5"/>
        <v>44778.652004701464</v>
      </c>
      <c r="J12" s="552"/>
      <c r="K12" s="552">
        <f t="shared" si="0"/>
        <v>45674.225044795494</v>
      </c>
    </row>
    <row r="13" spans="1:11" ht="15">
      <c r="A13" s="235"/>
      <c r="B13" s="52">
        <v>45098.922990260886</v>
      </c>
      <c r="C13" s="185">
        <v>45098.922990260886</v>
      </c>
      <c r="D13" s="214">
        <f aca="true" t="shared" si="6" ref="D13:D29">B13*1.01</f>
        <v>45549.9122201635</v>
      </c>
      <c r="E13" s="214">
        <f t="shared" si="2"/>
        <v>45549.9122201635</v>
      </c>
      <c r="F13" s="185">
        <f t="shared" si="3"/>
        <v>46916.4095867684</v>
      </c>
      <c r="G13" s="185">
        <f t="shared" si="4"/>
        <v>46916.4095867684</v>
      </c>
      <c r="H13" s="224">
        <f t="shared" si="5"/>
        <v>47416.4095867684</v>
      </c>
      <c r="I13" s="224">
        <f t="shared" si="5"/>
        <v>47416.4095867684</v>
      </c>
      <c r="J13" s="552">
        <f t="shared" si="0"/>
        <v>48364.73777850377</v>
      </c>
      <c r="K13" s="552">
        <f t="shared" si="0"/>
        <v>48364.73777850377</v>
      </c>
    </row>
    <row r="14" spans="1:11" ht="15">
      <c r="A14" s="11" t="s">
        <v>73</v>
      </c>
      <c r="B14" s="52">
        <v>46942.885519743555</v>
      </c>
      <c r="C14" s="185">
        <v>46942.885519743555</v>
      </c>
      <c r="D14" s="214">
        <f t="shared" si="6"/>
        <v>47412.314374940994</v>
      </c>
      <c r="E14" s="214">
        <f t="shared" si="2"/>
        <v>47412.314374940994</v>
      </c>
      <c r="F14" s="185">
        <f t="shared" si="3"/>
        <v>48834.68380618923</v>
      </c>
      <c r="G14" s="185">
        <f t="shared" si="4"/>
        <v>48834.68380618923</v>
      </c>
      <c r="H14" s="224">
        <f t="shared" si="5"/>
        <v>49334.68380618923</v>
      </c>
      <c r="I14" s="224">
        <f t="shared" si="5"/>
        <v>49334.68380618923</v>
      </c>
      <c r="J14" s="552">
        <f t="shared" si="0"/>
        <v>50321.377482313015</v>
      </c>
      <c r="K14" s="552">
        <f t="shared" si="0"/>
        <v>50321.377482313015</v>
      </c>
    </row>
    <row r="15" spans="1:11" s="641" customFormat="1" ht="15">
      <c r="A15" s="104" t="s">
        <v>110</v>
      </c>
      <c r="B15" s="129">
        <v>37746.16004607987</v>
      </c>
      <c r="C15" s="130"/>
      <c r="D15" s="640">
        <f t="shared" si="6"/>
        <v>38123.62164654067</v>
      </c>
      <c r="F15" s="640">
        <f aca="true" t="shared" si="7" ref="F15:F29">D15*1.03</f>
        <v>39267.33029593689</v>
      </c>
      <c r="H15" s="450">
        <f t="shared" si="5"/>
        <v>39767.33029593689</v>
      </c>
      <c r="I15" s="450"/>
      <c r="J15" s="643">
        <f t="shared" si="0"/>
        <v>40562.67690185563</v>
      </c>
      <c r="K15" s="643"/>
    </row>
    <row r="16" spans="1:11" ht="15">
      <c r="A16" s="85" t="s">
        <v>26</v>
      </c>
      <c r="B16" s="52">
        <v>38800.13971725941</v>
      </c>
      <c r="D16" s="214">
        <f t="shared" si="6"/>
        <v>39188.141114432</v>
      </c>
      <c r="F16" s="214">
        <f t="shared" si="7"/>
        <v>40363.78534786496</v>
      </c>
      <c r="H16" s="224">
        <f t="shared" si="5"/>
        <v>40863.78534786496</v>
      </c>
      <c r="I16" s="224"/>
      <c r="J16" s="552">
        <f t="shared" si="0"/>
        <v>41681.06105482226</v>
      </c>
      <c r="K16" s="552"/>
    </row>
    <row r="17" spans="1:11" ht="15">
      <c r="A17" s="86"/>
      <c r="B17" s="52">
        <v>39795.89955898331</v>
      </c>
      <c r="D17" s="214">
        <f t="shared" si="6"/>
        <v>40193.85855457314</v>
      </c>
      <c r="F17" s="214">
        <f t="shared" si="7"/>
        <v>41399.674311210336</v>
      </c>
      <c r="H17" s="224">
        <f t="shared" si="5"/>
        <v>41899.674311210336</v>
      </c>
      <c r="I17" s="224"/>
      <c r="J17" s="552">
        <f t="shared" si="0"/>
        <v>42737.667797434544</v>
      </c>
      <c r="K17" s="552"/>
    </row>
    <row r="18" spans="1:11" ht="15">
      <c r="A18" s="86"/>
      <c r="B18" s="52">
        <v>42158.821602751515</v>
      </c>
      <c r="D18" s="214">
        <f t="shared" si="6"/>
        <v>42580.40981877903</v>
      </c>
      <c r="F18" s="214">
        <f t="shared" si="7"/>
        <v>43857.8221133424</v>
      </c>
      <c r="H18" s="224">
        <f t="shared" si="5"/>
        <v>44357.8221133424</v>
      </c>
      <c r="I18" s="224"/>
      <c r="J18" s="552">
        <f t="shared" si="0"/>
        <v>45244.97855560925</v>
      </c>
      <c r="K18" s="552"/>
    </row>
    <row r="19" spans="1:11" ht="15">
      <c r="A19" s="86"/>
      <c r="B19" s="52">
        <v>44716.478938147164</v>
      </c>
      <c r="D19" s="214">
        <f t="shared" si="6"/>
        <v>45163.64372752864</v>
      </c>
      <c r="F19" s="214">
        <f t="shared" si="7"/>
        <v>46518.5530393545</v>
      </c>
      <c r="H19" s="224">
        <f t="shared" si="5"/>
        <v>47018.5530393545</v>
      </c>
      <c r="I19" s="224"/>
      <c r="J19" s="552">
        <f t="shared" si="0"/>
        <v>47958.92410014159</v>
      </c>
      <c r="K19" s="552"/>
    </row>
    <row r="20" spans="1:11" ht="15">
      <c r="A20" s="86"/>
      <c r="B20" s="52">
        <v>46548.395985673495</v>
      </c>
      <c r="D20" s="214">
        <f t="shared" si="6"/>
        <v>47013.87994553023</v>
      </c>
      <c r="F20" s="214">
        <f t="shared" si="7"/>
        <v>48424.29634389614</v>
      </c>
      <c r="H20" s="224">
        <f t="shared" si="5"/>
        <v>48924.29634389614</v>
      </c>
      <c r="I20" s="224"/>
      <c r="J20" s="552">
        <f t="shared" si="0"/>
        <v>49902.78227077406</v>
      </c>
      <c r="K20" s="552"/>
    </row>
    <row r="21" spans="1:11" ht="15">
      <c r="A21" s="86"/>
      <c r="B21" s="52">
        <v>48458.60866591602</v>
      </c>
      <c r="D21" s="214">
        <f t="shared" si="6"/>
        <v>48943.19475257518</v>
      </c>
      <c r="F21" s="214">
        <f t="shared" si="7"/>
        <v>50411.49059515244</v>
      </c>
      <c r="H21" s="224">
        <f t="shared" si="5"/>
        <v>50915.605501103964</v>
      </c>
      <c r="I21" s="224"/>
      <c r="J21" s="552">
        <f t="shared" si="0"/>
        <v>51933.917611126046</v>
      </c>
      <c r="K21" s="552"/>
    </row>
    <row r="22" spans="1:11" ht="15">
      <c r="A22" s="86"/>
      <c r="B22" s="52">
        <v>50330.67731996348</v>
      </c>
      <c r="D22" s="214">
        <f t="shared" si="6"/>
        <v>50833.98409316311</v>
      </c>
      <c r="F22" s="214">
        <f t="shared" si="7"/>
        <v>52359.003615958005</v>
      </c>
      <c r="H22" s="224">
        <f t="shared" si="5"/>
        <v>52882.59365211758</v>
      </c>
      <c r="I22" s="224"/>
      <c r="J22" s="552">
        <f t="shared" si="0"/>
        <v>53940.24552515994</v>
      </c>
      <c r="K22" s="552"/>
    </row>
    <row r="23" spans="1:11" ht="15">
      <c r="A23" s="86"/>
      <c r="B23" s="52">
        <v>52229.911714397625</v>
      </c>
      <c r="D23" s="214">
        <f t="shared" si="6"/>
        <v>52752.210831541604</v>
      </c>
      <c r="F23" s="214">
        <f t="shared" si="7"/>
        <v>54334.77715648786</v>
      </c>
      <c r="H23" s="224">
        <f t="shared" si="5"/>
        <v>54878.12492805273</v>
      </c>
      <c r="I23" s="224"/>
      <c r="J23" s="552">
        <f t="shared" si="0"/>
        <v>55975.68742661379</v>
      </c>
      <c r="K23" s="552"/>
    </row>
    <row r="24" spans="1:11" ht="15">
      <c r="A24" s="86"/>
      <c r="B24" s="52">
        <v>54630.65657150873</v>
      </c>
      <c r="D24" s="214">
        <f t="shared" si="6"/>
        <v>55176.963137223815</v>
      </c>
      <c r="F24" s="214">
        <f t="shared" si="7"/>
        <v>56832.27203134053</v>
      </c>
      <c r="H24" s="224">
        <f t="shared" si="5"/>
        <v>57400.59475165394</v>
      </c>
      <c r="I24" s="224"/>
      <c r="J24" s="552">
        <f t="shared" si="0"/>
        <v>58548.60664668702</v>
      </c>
      <c r="K24" s="552"/>
    </row>
    <row r="25" spans="1:11" ht="15">
      <c r="A25" s="86"/>
      <c r="B25" s="52">
        <v>56541.72247338983</v>
      </c>
      <c r="D25" s="214">
        <f t="shared" si="6"/>
        <v>57107.139698123734</v>
      </c>
      <c r="F25" s="214">
        <f t="shared" si="7"/>
        <v>58820.353889067446</v>
      </c>
      <c r="H25" s="224">
        <f t="shared" si="5"/>
        <v>59408.55742795812</v>
      </c>
      <c r="I25" s="224"/>
      <c r="J25" s="552">
        <f t="shared" si="0"/>
        <v>60596.728576517286</v>
      </c>
      <c r="K25" s="552"/>
    </row>
    <row r="26" spans="1:11" ht="15">
      <c r="A26" s="86"/>
      <c r="B26" s="52">
        <v>58609.93172529297</v>
      </c>
      <c r="D26" s="214">
        <f t="shared" si="6"/>
        <v>59196.031042545896</v>
      </c>
      <c r="F26" s="214">
        <f t="shared" si="7"/>
        <v>60971.91197382227</v>
      </c>
      <c r="H26" s="224">
        <f t="shared" si="5"/>
        <v>61581.63109356049</v>
      </c>
      <c r="I26" s="224"/>
      <c r="J26" s="552">
        <f t="shared" si="0"/>
        <v>62813.263715431705</v>
      </c>
      <c r="K26" s="552"/>
    </row>
    <row r="27" spans="1:11" ht="15">
      <c r="A27" s="86"/>
      <c r="B27" s="52">
        <v>60679.15480526079</v>
      </c>
      <c r="D27" s="214">
        <f t="shared" si="6"/>
        <v>61285.9463533134</v>
      </c>
      <c r="F27" s="214">
        <f t="shared" si="7"/>
        <v>63124.5247439128</v>
      </c>
      <c r="H27" s="224">
        <f t="shared" si="5"/>
        <v>63755.76999135193</v>
      </c>
      <c r="I27" s="224"/>
      <c r="J27" s="552">
        <f t="shared" si="0"/>
        <v>65030.88539117897</v>
      </c>
      <c r="K27" s="552"/>
    </row>
    <row r="28" spans="1:11" ht="15">
      <c r="A28" s="86"/>
      <c r="B28" s="52">
        <v>62695.658825866354</v>
      </c>
      <c r="D28" s="214">
        <f t="shared" si="6"/>
        <v>63322.615414125015</v>
      </c>
      <c r="F28" s="214">
        <f t="shared" si="7"/>
        <v>65222.29387654877</v>
      </c>
      <c r="H28" s="224">
        <f t="shared" si="5"/>
        <v>65874.51681531426</v>
      </c>
      <c r="I28" s="224"/>
      <c r="J28" s="552">
        <f t="shared" si="0"/>
        <v>67192.00715162055</v>
      </c>
      <c r="K28" s="552"/>
    </row>
    <row r="29" spans="1:11" ht="30.75">
      <c r="A29" s="236" t="s">
        <v>22</v>
      </c>
      <c r="B29" s="52">
        <v>64014.64913798694</v>
      </c>
      <c r="D29" s="214">
        <f t="shared" si="6"/>
        <v>64654.79562936681</v>
      </c>
      <c r="F29" s="214">
        <f t="shared" si="7"/>
        <v>66594.43949824781</v>
      </c>
      <c r="H29" s="224">
        <f t="shared" si="5"/>
        <v>67260.38389323029</v>
      </c>
      <c r="I29" s="224"/>
      <c r="J29" s="552">
        <f t="shared" si="0"/>
        <v>68605.59157109489</v>
      </c>
      <c r="K29" s="552"/>
    </row>
    <row r="30" spans="1:11" s="242" customFormat="1" ht="31.5" thickBot="1">
      <c r="A30" s="489" t="s">
        <v>23</v>
      </c>
      <c r="B30" s="240"/>
      <c r="C30" s="240"/>
      <c r="D30" s="241"/>
      <c r="F30" s="241"/>
      <c r="H30" s="243"/>
      <c r="I30" s="243"/>
      <c r="J30" s="692"/>
      <c r="K30" s="692"/>
    </row>
    <row r="31" spans="1:11" s="641" customFormat="1" ht="15">
      <c r="A31" s="104" t="s">
        <v>110</v>
      </c>
      <c r="B31" s="129">
        <v>38102.505553954856</v>
      </c>
      <c r="C31" s="130"/>
      <c r="D31" s="640">
        <f aca="true" t="shared" si="8" ref="D31:D45">B31*1.01</f>
        <v>38483.5306094944</v>
      </c>
      <c r="F31" s="640">
        <f aca="true" t="shared" si="9" ref="F31:F45">D31*1.03</f>
        <v>39638.03652777924</v>
      </c>
      <c r="H31" s="450">
        <f t="shared" si="5"/>
        <v>40138.03652777924</v>
      </c>
      <c r="I31" s="450"/>
      <c r="J31" s="691">
        <f t="shared" si="0"/>
        <v>40940.797258334824</v>
      </c>
      <c r="K31" s="691"/>
    </row>
    <row r="32" spans="1:11" ht="15">
      <c r="A32" s="85" t="s">
        <v>24</v>
      </c>
      <c r="B32" s="52">
        <v>39164.51554643862</v>
      </c>
      <c r="D32" s="214">
        <f t="shared" si="8"/>
        <v>39556.160701903005</v>
      </c>
      <c r="F32" s="214">
        <f t="shared" si="9"/>
        <v>40742.845522960095</v>
      </c>
      <c r="H32" s="224">
        <f t="shared" si="5"/>
        <v>41242.845522960095</v>
      </c>
      <c r="I32" s="224"/>
      <c r="J32" s="552">
        <f t="shared" si="0"/>
        <v>42067.7024334193</v>
      </c>
      <c r="K32" s="552"/>
    </row>
    <row r="33" spans="1:11" ht="15">
      <c r="A33" s="86"/>
      <c r="B33" s="52">
        <v>40172.32087011885</v>
      </c>
      <c r="D33" s="214">
        <f t="shared" si="8"/>
        <v>40574.044078820036</v>
      </c>
      <c r="F33" s="214">
        <f t="shared" si="9"/>
        <v>41791.26540118464</v>
      </c>
      <c r="H33" s="224">
        <f t="shared" si="5"/>
        <v>42291.26540118464</v>
      </c>
      <c r="I33" s="224"/>
      <c r="J33" s="552">
        <f t="shared" si="0"/>
        <v>43137.09070920833</v>
      </c>
      <c r="K33" s="552"/>
    </row>
    <row r="34" spans="1:11" ht="15">
      <c r="A34" s="86"/>
      <c r="B34" s="52">
        <v>42563.34903845185</v>
      </c>
      <c r="D34" s="214">
        <f t="shared" si="8"/>
        <v>42988.98252883637</v>
      </c>
      <c r="F34" s="214">
        <f t="shared" si="9"/>
        <v>44278.652004701464</v>
      </c>
      <c r="H34" s="224">
        <f t="shared" si="5"/>
        <v>44778.652004701464</v>
      </c>
      <c r="I34" s="224"/>
      <c r="J34" s="552">
        <f t="shared" si="0"/>
        <v>45674.225044795494</v>
      </c>
      <c r="K34" s="552"/>
    </row>
    <row r="35" spans="1:11" ht="15">
      <c r="A35" s="86"/>
      <c r="B35" s="52">
        <v>45098.922990260886</v>
      </c>
      <c r="D35" s="214">
        <f t="shared" si="8"/>
        <v>45549.9122201635</v>
      </c>
      <c r="F35" s="214">
        <f t="shared" si="9"/>
        <v>46916.4095867684</v>
      </c>
      <c r="H35" s="224">
        <f t="shared" si="5"/>
        <v>47416.4095867684</v>
      </c>
      <c r="I35" s="224"/>
      <c r="J35" s="552">
        <f t="shared" si="0"/>
        <v>48364.73777850377</v>
      </c>
      <c r="K35" s="552"/>
    </row>
    <row r="36" spans="1:11" ht="15">
      <c r="A36" s="86"/>
      <c r="B36" s="52">
        <v>46942.885519743555</v>
      </c>
      <c r="D36" s="214">
        <f t="shared" si="8"/>
        <v>47412.314374940994</v>
      </c>
      <c r="F36" s="214">
        <f t="shared" si="9"/>
        <v>48834.68380618923</v>
      </c>
      <c r="H36" s="224">
        <f t="shared" si="5"/>
        <v>49334.68380618923</v>
      </c>
      <c r="I36" s="224"/>
      <c r="J36" s="552">
        <f t="shared" si="0"/>
        <v>50321.377482313015</v>
      </c>
      <c r="K36" s="552"/>
    </row>
    <row r="37" spans="1:11" ht="15">
      <c r="A37" s="86"/>
      <c r="B37" s="52">
        <v>48862.13231145333</v>
      </c>
      <c r="D37" s="214">
        <f t="shared" si="8"/>
        <v>49350.75363456786</v>
      </c>
      <c r="F37" s="214">
        <f t="shared" si="9"/>
        <v>50831.276243604894</v>
      </c>
      <c r="H37" s="224">
        <f t="shared" si="5"/>
        <v>51339.589006040944</v>
      </c>
      <c r="I37" s="224"/>
      <c r="J37" s="552">
        <f t="shared" si="0"/>
        <v>52366.38078616176</v>
      </c>
      <c r="K37" s="552"/>
    </row>
    <row r="38" spans="1:11" ht="15">
      <c r="A38" s="86"/>
      <c r="B38" s="52">
        <v>50766.95781709555</v>
      </c>
      <c r="D38" s="214">
        <f t="shared" si="8"/>
        <v>51274.62739526651</v>
      </c>
      <c r="F38" s="214">
        <f t="shared" si="9"/>
        <v>52812.8662171245</v>
      </c>
      <c r="H38" s="224">
        <f t="shared" si="5"/>
        <v>53340.994879295744</v>
      </c>
      <c r="I38" s="224"/>
      <c r="J38" s="552">
        <f t="shared" si="0"/>
        <v>54407.814776881656</v>
      </c>
      <c r="K38" s="552"/>
    </row>
    <row r="39" spans="1:11" ht="15">
      <c r="A39" s="86"/>
      <c r="B39" s="52">
        <v>52686.134343493904</v>
      </c>
      <c r="D39" s="214">
        <f t="shared" si="8"/>
        <v>53212.99568692884</v>
      </c>
      <c r="F39" s="214">
        <f t="shared" si="9"/>
        <v>54809.38555753671</v>
      </c>
      <c r="H39" s="224">
        <f t="shared" si="5"/>
        <v>55357.47941311208</v>
      </c>
      <c r="I39" s="224"/>
      <c r="J39" s="552">
        <f t="shared" si="0"/>
        <v>56464.62900137432</v>
      </c>
      <c r="K39" s="552"/>
    </row>
    <row r="40" spans="1:11" ht="15">
      <c r="A40" s="86"/>
      <c r="B40" s="52">
        <v>55106.14193383352</v>
      </c>
      <c r="D40" s="214">
        <f t="shared" si="8"/>
        <v>55657.203353171855</v>
      </c>
      <c r="F40" s="214">
        <f t="shared" si="9"/>
        <v>57326.91945376701</v>
      </c>
      <c r="H40" s="224">
        <f t="shared" si="5"/>
        <v>57900.188648304684</v>
      </c>
      <c r="I40" s="224"/>
      <c r="J40" s="552">
        <f t="shared" si="0"/>
        <v>59058.19242127078</v>
      </c>
      <c r="K40" s="552"/>
    </row>
    <row r="41" spans="1:11" ht="15">
      <c r="A41" s="86"/>
      <c r="B41" s="52">
        <v>57034.442912813814</v>
      </c>
      <c r="D41" s="214">
        <f t="shared" si="8"/>
        <v>57604.787341941956</v>
      </c>
      <c r="F41" s="214">
        <f t="shared" si="9"/>
        <v>59332.93096220022</v>
      </c>
      <c r="H41" s="224">
        <f t="shared" si="5"/>
        <v>59926.26027182222</v>
      </c>
      <c r="I41" s="224"/>
      <c r="J41" s="552">
        <f t="shared" si="0"/>
        <v>61124.785477258665</v>
      </c>
      <c r="K41" s="552"/>
    </row>
    <row r="42" spans="1:11" ht="15">
      <c r="A42" s="86"/>
      <c r="B42" s="52">
        <v>59124.95638213945</v>
      </c>
      <c r="D42" s="214">
        <f t="shared" si="8"/>
        <v>59716.20594596084</v>
      </c>
      <c r="F42" s="214">
        <f t="shared" si="9"/>
        <v>61507.69212433967</v>
      </c>
      <c r="H42" s="224">
        <f t="shared" si="5"/>
        <v>62122.76904558307</v>
      </c>
      <c r="I42" s="224"/>
      <c r="J42" s="552">
        <f t="shared" si="0"/>
        <v>63365.22442649473</v>
      </c>
      <c r="K42" s="552"/>
    </row>
    <row r="43" spans="1:11" ht="15">
      <c r="A43" s="86"/>
      <c r="B43" s="52">
        <v>61212.4283672711</v>
      </c>
      <c r="D43" s="214">
        <f t="shared" si="8"/>
        <v>61824.55265094381</v>
      </c>
      <c r="F43" s="214">
        <f t="shared" si="9"/>
        <v>63679.28923047213</v>
      </c>
      <c r="H43" s="224">
        <f t="shared" si="5"/>
        <v>64316.082122776854</v>
      </c>
      <c r="I43" s="224"/>
      <c r="J43" s="552">
        <f t="shared" si="0"/>
        <v>65602.40376523239</v>
      </c>
      <c r="K43" s="552"/>
    </row>
    <row r="44" spans="1:11" ht="15">
      <c r="A44" s="86"/>
      <c r="B44" s="52">
        <v>63253.26426142847</v>
      </c>
      <c r="D44" s="214">
        <f t="shared" si="8"/>
        <v>63885.796904042756</v>
      </c>
      <c r="F44" s="214">
        <f t="shared" si="9"/>
        <v>65802.37081116404</v>
      </c>
      <c r="H44" s="224">
        <f t="shared" si="5"/>
        <v>66460.39451927568</v>
      </c>
      <c r="I44" s="224"/>
      <c r="J44" s="552">
        <f t="shared" si="0"/>
        <v>67789.6024096612</v>
      </c>
      <c r="K44" s="552"/>
    </row>
    <row r="45" spans="1:11" ht="30.75">
      <c r="A45" s="236" t="s">
        <v>22</v>
      </c>
      <c r="B45" s="52">
        <v>64582.392854195656</v>
      </c>
      <c r="D45" s="214">
        <f t="shared" si="8"/>
        <v>65228.21678273761</v>
      </c>
      <c r="F45" s="214">
        <f t="shared" si="9"/>
        <v>67185.06328621974</v>
      </c>
      <c r="H45" s="224">
        <f t="shared" si="5"/>
        <v>67856.91391908194</v>
      </c>
      <c r="I45" s="224"/>
      <c r="J45" s="552">
        <f t="shared" si="0"/>
        <v>69214.05219746358</v>
      </c>
      <c r="K45" s="552"/>
    </row>
    <row r="46" spans="1:11" s="193" customFormat="1" ht="30.75">
      <c r="A46" s="490" t="s">
        <v>25</v>
      </c>
      <c r="B46" s="187"/>
      <c r="C46" s="187"/>
      <c r="D46" s="244"/>
      <c r="F46" s="244"/>
      <c r="H46" s="245"/>
      <c r="I46" s="245"/>
      <c r="J46" s="552"/>
      <c r="K46" s="552"/>
    </row>
    <row r="47" spans="1:11" s="641" customFormat="1" ht="15">
      <c r="A47" s="642" t="s">
        <v>74</v>
      </c>
      <c r="B47" s="129">
        <v>58609.93172529297</v>
      </c>
      <c r="C47" s="130"/>
      <c r="D47" s="640">
        <f aca="true" t="shared" si="10" ref="D47:D64">B47*1.01</f>
        <v>59196.031042545896</v>
      </c>
      <c r="F47" s="640">
        <f aca="true" t="shared" si="11" ref="F47:F64">D47*1.03</f>
        <v>60971.91197382227</v>
      </c>
      <c r="H47" s="450">
        <f t="shared" si="5"/>
        <v>61581.63109356049</v>
      </c>
      <c r="I47" s="450"/>
      <c r="J47" s="643">
        <f t="shared" si="0"/>
        <v>62813.263715431705</v>
      </c>
      <c r="K47" s="643"/>
    </row>
    <row r="48" spans="1:11" ht="15">
      <c r="A48" s="11" t="s">
        <v>26</v>
      </c>
      <c r="B48" s="52">
        <v>60679.15480526079</v>
      </c>
      <c r="D48" s="214">
        <f t="shared" si="10"/>
        <v>61285.9463533134</v>
      </c>
      <c r="F48" s="214">
        <f t="shared" si="11"/>
        <v>63124.5247439128</v>
      </c>
      <c r="H48" s="224">
        <f t="shared" si="5"/>
        <v>63755.76999135193</v>
      </c>
      <c r="I48" s="224"/>
      <c r="J48" s="552">
        <f t="shared" si="0"/>
        <v>65030.88539117897</v>
      </c>
      <c r="K48" s="552"/>
    </row>
    <row r="49" spans="2:11" ht="15">
      <c r="B49" s="52">
        <v>62695.658825866354</v>
      </c>
      <c r="D49" s="214">
        <f t="shared" si="10"/>
        <v>63322.615414125015</v>
      </c>
      <c r="F49" s="214">
        <f t="shared" si="11"/>
        <v>65222.29387654877</v>
      </c>
      <c r="H49" s="224">
        <f t="shared" si="5"/>
        <v>65874.51681531426</v>
      </c>
      <c r="I49" s="224"/>
      <c r="J49" s="552">
        <f t="shared" si="0"/>
        <v>67192.00715162055</v>
      </c>
      <c r="K49" s="552"/>
    </row>
    <row r="50" spans="2:11" ht="15">
      <c r="B50" s="52">
        <v>64014.64913798694</v>
      </c>
      <c r="D50" s="214">
        <f t="shared" si="10"/>
        <v>64654.79562936681</v>
      </c>
      <c r="F50" s="214">
        <f t="shared" si="11"/>
        <v>66594.43949824781</v>
      </c>
      <c r="H50" s="224">
        <f t="shared" si="5"/>
        <v>67260.38389323029</v>
      </c>
      <c r="I50" s="224"/>
      <c r="J50" s="552">
        <f t="shared" si="0"/>
        <v>68605.59157109489</v>
      </c>
      <c r="K50" s="552"/>
    </row>
    <row r="51" spans="2:11" ht="15">
      <c r="B51" s="52">
        <v>65256.58851719349</v>
      </c>
      <c r="D51" s="214">
        <f t="shared" si="10"/>
        <v>65909.15440236543</v>
      </c>
      <c r="F51" s="214">
        <f t="shared" si="11"/>
        <v>67886.4290344364</v>
      </c>
      <c r="H51" s="224">
        <f t="shared" si="5"/>
        <v>68565.29332478077</v>
      </c>
      <c r="I51" s="224"/>
      <c r="J51" s="552">
        <f t="shared" si="0"/>
        <v>69936.59919127639</v>
      </c>
      <c r="K51" s="552"/>
    </row>
    <row r="52" spans="2:11" ht="15">
      <c r="B52" s="52">
        <v>66523.8735980165</v>
      </c>
      <c r="D52" s="214">
        <f t="shared" si="10"/>
        <v>67189.11233399666</v>
      </c>
      <c r="F52" s="214">
        <f t="shared" si="11"/>
        <v>69204.78570401655</v>
      </c>
      <c r="H52" s="224">
        <f t="shared" si="5"/>
        <v>69896.83356105672</v>
      </c>
      <c r="I52" s="224"/>
      <c r="J52" s="552">
        <f t="shared" si="0"/>
        <v>71294.77023227785</v>
      </c>
      <c r="K52" s="552"/>
    </row>
    <row r="53" spans="2:11" ht="15">
      <c r="B53" s="52">
        <v>67816.50438045595</v>
      </c>
      <c r="D53" s="214">
        <f t="shared" si="10"/>
        <v>68494.66942426052</v>
      </c>
      <c r="F53" s="214">
        <f t="shared" si="11"/>
        <v>70549.50950698834</v>
      </c>
      <c r="H53" s="224">
        <f t="shared" si="5"/>
        <v>71255.00460205822</v>
      </c>
      <c r="I53" s="224"/>
      <c r="J53" s="552">
        <f t="shared" si="0"/>
        <v>72680.10469409938</v>
      </c>
      <c r="K53" s="552"/>
    </row>
    <row r="54" spans="2:11" ht="15">
      <c r="B54" s="52">
        <v>69135.49469257655</v>
      </c>
      <c r="D54" s="214">
        <f t="shared" si="10"/>
        <v>69826.84963950232</v>
      </c>
      <c r="F54" s="214">
        <f t="shared" si="11"/>
        <v>71921.6551286874</v>
      </c>
      <c r="H54" s="224">
        <f t="shared" si="5"/>
        <v>72640.87167997428</v>
      </c>
      <c r="I54" s="224"/>
      <c r="J54" s="552">
        <f t="shared" si="0"/>
        <v>74093.68911357377</v>
      </c>
      <c r="K54" s="552"/>
    </row>
    <row r="55" spans="2:11" s="193" customFormat="1" ht="15">
      <c r="B55" s="246">
        <v>70479.83070631357</v>
      </c>
      <c r="C55" s="187"/>
      <c r="D55" s="244">
        <f t="shared" si="10"/>
        <v>71184.6290133767</v>
      </c>
      <c r="F55" s="244">
        <f t="shared" si="11"/>
        <v>73320.167883778</v>
      </c>
      <c r="H55" s="245">
        <f t="shared" si="5"/>
        <v>74053.36956261579</v>
      </c>
      <c r="I55" s="245"/>
      <c r="J55" s="552">
        <f t="shared" si="0"/>
        <v>75534.4369538681</v>
      </c>
      <c r="K55" s="552"/>
    </row>
    <row r="56" spans="1:11" s="641" customFormat="1" ht="15">
      <c r="A56" s="642" t="s">
        <v>74</v>
      </c>
      <c r="B56" s="129">
        <v>59124.95638213945</v>
      </c>
      <c r="C56" s="130"/>
      <c r="D56" s="640">
        <f t="shared" si="10"/>
        <v>59716.20594596084</v>
      </c>
      <c r="F56" s="640">
        <f t="shared" si="11"/>
        <v>61507.69212433967</v>
      </c>
      <c r="H56" s="450">
        <f t="shared" si="5"/>
        <v>62122.76904558307</v>
      </c>
      <c r="I56" s="450"/>
      <c r="J56" s="643">
        <f t="shared" si="0"/>
        <v>63365.22442649473</v>
      </c>
      <c r="K56" s="643"/>
    </row>
    <row r="57" spans="1:11" ht="15">
      <c r="A57" s="11" t="s">
        <v>24</v>
      </c>
      <c r="B57" s="52">
        <v>61212.4283672711</v>
      </c>
      <c r="D57" s="214">
        <f t="shared" si="10"/>
        <v>61824.55265094381</v>
      </c>
      <c r="F57" s="214">
        <f t="shared" si="11"/>
        <v>63679.28923047213</v>
      </c>
      <c r="H57" s="224">
        <f t="shared" si="5"/>
        <v>64316.082122776854</v>
      </c>
      <c r="I57" s="224"/>
      <c r="J57" s="552">
        <f t="shared" si="0"/>
        <v>65602.40376523239</v>
      </c>
      <c r="K57" s="552"/>
    </row>
    <row r="58" spans="2:11" ht="15">
      <c r="B58" s="52">
        <v>63253.26426142847</v>
      </c>
      <c r="D58" s="214">
        <f t="shared" si="10"/>
        <v>63885.796904042756</v>
      </c>
      <c r="F58" s="214">
        <f t="shared" si="11"/>
        <v>65802.37081116404</v>
      </c>
      <c r="H58" s="224">
        <f t="shared" si="5"/>
        <v>66460.39451927568</v>
      </c>
      <c r="I58" s="224"/>
      <c r="J58" s="552">
        <f t="shared" si="0"/>
        <v>67789.6024096612</v>
      </c>
      <c r="K58" s="552"/>
    </row>
    <row r="59" spans="2:11" ht="15">
      <c r="B59" s="52">
        <v>64582.392854195656</v>
      </c>
      <c r="D59" s="214">
        <f t="shared" si="10"/>
        <v>65228.21678273761</v>
      </c>
      <c r="F59" s="214">
        <f t="shared" si="11"/>
        <v>67185.06328621974</v>
      </c>
      <c r="H59" s="224">
        <f t="shared" si="5"/>
        <v>67856.91391908194</v>
      </c>
      <c r="I59" s="224"/>
      <c r="J59" s="552">
        <f t="shared" si="0"/>
        <v>69214.05219746358</v>
      </c>
      <c r="K59" s="552"/>
    </row>
    <row r="60" spans="2:11" ht="15">
      <c r="B60" s="52">
        <v>65835.48434211343</v>
      </c>
      <c r="D60" s="214">
        <f t="shared" si="10"/>
        <v>66493.83918553457</v>
      </c>
      <c r="F60" s="214">
        <f t="shared" si="11"/>
        <v>68488.6543611006</v>
      </c>
      <c r="H60" s="224">
        <f t="shared" si="5"/>
        <v>69173.54090471161</v>
      </c>
      <c r="I60" s="224"/>
      <c r="J60" s="552">
        <f t="shared" si="0"/>
        <v>70557.01172280585</v>
      </c>
      <c r="K60" s="552"/>
    </row>
    <row r="61" spans="2:11" ht="15">
      <c r="B61" s="52">
        <v>67114.93535971236</v>
      </c>
      <c r="D61" s="214">
        <f t="shared" si="10"/>
        <v>67786.08471330948</v>
      </c>
      <c r="F61" s="214">
        <f t="shared" si="11"/>
        <v>69819.66725470877</v>
      </c>
      <c r="H61" s="224">
        <f t="shared" si="5"/>
        <v>70517.86392725585</v>
      </c>
      <c r="I61" s="224"/>
      <c r="J61" s="552">
        <f t="shared" si="0"/>
        <v>71928.22120580098</v>
      </c>
      <c r="K61" s="552"/>
    </row>
    <row r="62" spans="2:11" ht="15">
      <c r="B62" s="52">
        <v>68419.73207892773</v>
      </c>
      <c r="D62" s="214">
        <f t="shared" si="10"/>
        <v>69103.929399717</v>
      </c>
      <c r="F62" s="214">
        <f t="shared" si="11"/>
        <v>71177.04728170851</v>
      </c>
      <c r="H62" s="224">
        <f t="shared" si="5"/>
        <v>71888.81775452559</v>
      </c>
      <c r="I62" s="224"/>
      <c r="J62" s="552">
        <f t="shared" si="0"/>
        <v>73326.5941096161</v>
      </c>
      <c r="K62" s="552"/>
    </row>
    <row r="63" spans="2:11" ht="15">
      <c r="B63" s="52">
        <v>69750.88832782421</v>
      </c>
      <c r="D63" s="214">
        <f t="shared" si="10"/>
        <v>70448.39721110246</v>
      </c>
      <c r="F63" s="214">
        <f t="shared" si="11"/>
        <v>72561.84912743553</v>
      </c>
      <c r="H63" s="224">
        <f t="shared" si="5"/>
        <v>73287.4676187099</v>
      </c>
      <c r="I63" s="224"/>
      <c r="J63" s="552">
        <f t="shared" si="0"/>
        <v>74753.2169710841</v>
      </c>
      <c r="K63" s="552"/>
    </row>
    <row r="64" spans="2:11" ht="15">
      <c r="B64" s="237">
        <v>70038.09238548715</v>
      </c>
      <c r="D64" s="214">
        <f t="shared" si="10"/>
        <v>70738.47330934202</v>
      </c>
      <c r="F64" s="214">
        <f t="shared" si="11"/>
        <v>72860.62750862229</v>
      </c>
      <c r="H64" s="224">
        <f t="shared" si="5"/>
        <v>73589.2337837085</v>
      </c>
      <c r="I64" s="224"/>
      <c r="J64" s="552">
        <f t="shared" si="0"/>
        <v>75061.01845938269</v>
      </c>
      <c r="K64" s="552"/>
    </row>
    <row r="65" spans="8:11" ht="15">
      <c r="H65" s="224"/>
      <c r="I65" s="224"/>
      <c r="J65" s="552"/>
      <c r="K65" s="552"/>
    </row>
    <row r="66" spans="1:11" ht="30.75">
      <c r="A66" s="232" t="s">
        <v>23</v>
      </c>
      <c r="H66" s="224"/>
      <c r="I66" s="224"/>
      <c r="J66" s="552"/>
      <c r="K66" s="552"/>
    </row>
    <row r="67" spans="1:11" ht="30.75">
      <c r="A67" s="491" t="s">
        <v>25</v>
      </c>
      <c r="H67" s="224"/>
      <c r="I67" s="224"/>
      <c r="J67" s="225"/>
      <c r="K67" s="225"/>
    </row>
    <row r="68" spans="8:11" ht="15">
      <c r="H68" s="224"/>
      <c r="I68" s="224"/>
      <c r="J68" s="225"/>
      <c r="K68" s="225"/>
    </row>
    <row r="69" spans="8:11" ht="15">
      <c r="H69" s="224"/>
      <c r="I69" s="224"/>
      <c r="J69" s="225"/>
      <c r="K69" s="225"/>
    </row>
    <row r="70" spans="8:11" ht="15">
      <c r="H70" s="224"/>
      <c r="I70" s="224"/>
      <c r="J70" s="225"/>
      <c r="K70" s="225"/>
    </row>
    <row r="71" spans="8:11" ht="15">
      <c r="H71" s="224"/>
      <c r="I71" s="224"/>
      <c r="J71" s="225"/>
      <c r="K71" s="225"/>
    </row>
    <row r="72" spans="8:11" ht="15">
      <c r="H72" s="224"/>
      <c r="I72" s="224"/>
      <c r="J72" s="225"/>
      <c r="K72" s="225"/>
    </row>
    <row r="73" spans="8:11" ht="15">
      <c r="H73" s="224"/>
      <c r="I73" s="224"/>
      <c r="J73" s="225"/>
      <c r="K73" s="225"/>
    </row>
    <row r="74" spans="8:11" ht="15">
      <c r="H74" s="224"/>
      <c r="I74" s="224"/>
      <c r="J74" s="225"/>
      <c r="K74" s="225"/>
    </row>
    <row r="75" spans="8:11" ht="15">
      <c r="H75" s="224"/>
      <c r="I75" s="224"/>
      <c r="J75" s="225"/>
      <c r="K75" s="225"/>
    </row>
    <row r="76" spans="8:11" ht="15">
      <c r="H76" s="224"/>
      <c r="I76" s="224"/>
      <c r="J76" s="225"/>
      <c r="K76" s="225"/>
    </row>
    <row r="77" spans="8:11" ht="15">
      <c r="H77" s="224"/>
      <c r="I77" s="224"/>
      <c r="J77" s="225"/>
      <c r="K77" s="225"/>
    </row>
    <row r="78" spans="8:11" ht="15">
      <c r="H78" s="224"/>
      <c r="I78" s="224"/>
      <c r="J78" s="225"/>
      <c r="K78" s="225"/>
    </row>
    <row r="79" spans="8:11" ht="15">
      <c r="H79" s="224"/>
      <c r="I79" s="224"/>
      <c r="J79" s="225"/>
      <c r="K79" s="225"/>
    </row>
    <row r="80" spans="8:11" ht="15">
      <c r="H80" s="224"/>
      <c r="I80" s="224"/>
      <c r="J80" s="225"/>
      <c r="K80" s="225"/>
    </row>
    <row r="81" spans="8:11" ht="15">
      <c r="H81" s="224"/>
      <c r="I81" s="224"/>
      <c r="J81" s="225"/>
      <c r="K81" s="225"/>
    </row>
    <row r="82" spans="8:9" ht="15">
      <c r="H82" s="224"/>
      <c r="I82" s="224"/>
    </row>
    <row r="83" spans="8:9" ht="15">
      <c r="H83" s="224"/>
      <c r="I83" s="224"/>
    </row>
    <row r="84" spans="8:11" ht="15">
      <c r="H84" s="224"/>
      <c r="I84" s="224"/>
      <c r="J84" s="344"/>
      <c r="K84" s="344"/>
    </row>
    <row r="85" spans="1:11" s="32" customFormat="1" ht="30.75" customHeight="1" thickBot="1">
      <c r="A85" s="724" t="s">
        <v>324</v>
      </c>
      <c r="B85" s="725"/>
      <c r="C85" s="725"/>
      <c r="D85" s="725"/>
      <c r="E85" s="725"/>
      <c r="F85" s="725"/>
      <c r="G85" s="725"/>
      <c r="H85" s="725"/>
      <c r="I85" s="726"/>
      <c r="J85" s="20"/>
      <c r="K85" s="20"/>
    </row>
    <row r="86" spans="8:9" ht="15.75" thickTop="1">
      <c r="H86" s="224"/>
      <c r="I86" s="224"/>
    </row>
    <row r="87" spans="8:9" ht="15">
      <c r="H87" s="224"/>
      <c r="I87" s="224"/>
    </row>
    <row r="88" spans="8:9" ht="15">
      <c r="H88" s="224"/>
      <c r="I88" s="224"/>
    </row>
    <row r="89" spans="8:9" ht="15">
      <c r="H89" s="224"/>
      <c r="I89" s="224"/>
    </row>
    <row r="90" spans="8:9" ht="15">
      <c r="H90" s="224"/>
      <c r="I90" s="224"/>
    </row>
    <row r="91" spans="8:9" ht="15">
      <c r="H91" s="224"/>
      <c r="I91" s="224"/>
    </row>
    <row r="92" spans="8:9" ht="15">
      <c r="H92" s="224"/>
      <c r="I92" s="224"/>
    </row>
  </sheetData>
  <sheetProtection/>
  <mergeCells count="1">
    <mergeCell ref="A85:I85"/>
  </mergeCells>
  <hyperlinks>
    <hyperlink ref="A85" location="'Table of Contents'!A1" display="Link to Table of Contents "/>
  </hyperlinks>
  <printOptions/>
  <pageMargins left="0.7" right="0.7" top="0.75" bottom="0.75" header="0.3" footer="0.3"/>
  <pageSetup fitToWidth="0" fitToHeight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3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29" sqref="I29"/>
    </sheetView>
  </sheetViews>
  <sheetFormatPr defaultColWidth="8.88671875" defaultRowHeight="15"/>
  <cols>
    <col min="1" max="1" width="60.99609375" style="59" bestFit="1" customWidth="1"/>
    <col min="2" max="2" width="0" style="59" hidden="1" customWidth="1"/>
    <col min="3" max="3" width="9.21484375" style="59" hidden="1" customWidth="1"/>
    <col min="4" max="4" width="10.99609375" style="59" hidden="1" customWidth="1"/>
    <col min="5" max="6" width="9.88671875" style="59" bestFit="1" customWidth="1"/>
    <col min="7" max="16384" width="8.88671875" style="59" customWidth="1"/>
  </cols>
  <sheetData>
    <row r="1" spans="1:6" s="55" customFormat="1" ht="15">
      <c r="A1" s="71" t="s">
        <v>393</v>
      </c>
      <c r="B1" s="43">
        <v>44470</v>
      </c>
      <c r="C1" s="43">
        <v>44593</v>
      </c>
      <c r="D1" s="87">
        <v>44594</v>
      </c>
      <c r="E1" s="228">
        <v>44835</v>
      </c>
      <c r="F1" s="221">
        <v>44986</v>
      </c>
    </row>
    <row r="2" spans="1:6" s="11" customFormat="1" ht="15">
      <c r="A2" s="85" t="s">
        <v>394</v>
      </c>
      <c r="D2" s="233"/>
      <c r="F2" s="223"/>
    </row>
    <row r="3" spans="1:6" s="641" customFormat="1" ht="15">
      <c r="A3" s="647" t="s">
        <v>21</v>
      </c>
      <c r="B3" s="640">
        <v>43931.201387589135</v>
      </c>
      <c r="C3" s="646">
        <f>B3*1.01</f>
        <v>44370.513401465025</v>
      </c>
      <c r="D3" s="140">
        <f aca="true" t="shared" si="0" ref="D3:D10">C3*1.03</f>
        <v>45701.628803508975</v>
      </c>
      <c r="E3" s="450">
        <f aca="true" t="shared" si="1" ref="E3:E19">IF(D3*0.01&lt;500,D3+500,D3*1.01)</f>
        <v>46201.628803508975</v>
      </c>
      <c r="F3" s="450">
        <f aca="true" t="shared" si="2" ref="F3:F19">E3*1.02</f>
        <v>47125.661379579156</v>
      </c>
    </row>
    <row r="4" spans="1:6" ht="15">
      <c r="A4" s="73"/>
      <c r="B4" s="70">
        <v>45101.4738215585</v>
      </c>
      <c r="C4" s="60">
        <f aca="true" t="shared" si="3" ref="C4:C19">B4*1.01</f>
        <v>45552.48855977409</v>
      </c>
      <c r="D4" s="21">
        <f t="shared" si="0"/>
        <v>46919.06321656731</v>
      </c>
      <c r="E4" s="224">
        <f t="shared" si="1"/>
        <v>47419.06321656731</v>
      </c>
      <c r="F4" s="224">
        <f t="shared" si="2"/>
        <v>48367.44448089866</v>
      </c>
    </row>
    <row r="5" spans="1:6" ht="15">
      <c r="A5" s="74"/>
      <c r="B5" s="70">
        <v>46343.23570128501</v>
      </c>
      <c r="C5" s="60">
        <f t="shared" si="3"/>
        <v>46806.66805829786</v>
      </c>
      <c r="D5" s="21">
        <f t="shared" si="0"/>
        <v>48210.8681000468</v>
      </c>
      <c r="E5" s="224">
        <f t="shared" si="1"/>
        <v>48710.8681000468</v>
      </c>
      <c r="F5" s="224">
        <f t="shared" si="2"/>
        <v>49685.08546204773</v>
      </c>
    </row>
    <row r="6" spans="1:6" ht="15">
      <c r="A6" s="74"/>
      <c r="B6" s="70">
        <v>49272.34436237488</v>
      </c>
      <c r="C6" s="60">
        <f t="shared" si="3"/>
        <v>49765.06780599863</v>
      </c>
      <c r="D6" s="21">
        <f t="shared" si="0"/>
        <v>51258.01984017859</v>
      </c>
      <c r="E6" s="224">
        <f t="shared" si="1"/>
        <v>51770.60003858038</v>
      </c>
      <c r="F6" s="224">
        <f t="shared" si="2"/>
        <v>52806.01203935199</v>
      </c>
    </row>
    <row r="7" spans="1:6" ht="15">
      <c r="A7" s="74"/>
      <c r="B7" s="70">
        <v>51160.129964251115</v>
      </c>
      <c r="C7" s="60">
        <f t="shared" si="3"/>
        <v>51671.73126389363</v>
      </c>
      <c r="D7" s="21">
        <f t="shared" si="0"/>
        <v>53221.88320181044</v>
      </c>
      <c r="E7" s="224">
        <f t="shared" si="1"/>
        <v>53754.10203382854</v>
      </c>
      <c r="F7" s="224">
        <f t="shared" si="2"/>
        <v>54829.18407450511</v>
      </c>
    </row>
    <row r="8" spans="1:6" ht="15">
      <c r="A8" s="74"/>
      <c r="B8" s="70">
        <v>53258.01223268085</v>
      </c>
      <c r="C8" s="60">
        <f t="shared" si="3"/>
        <v>53790.592355007655</v>
      </c>
      <c r="D8" s="21">
        <f t="shared" si="0"/>
        <v>55404.31012565789</v>
      </c>
      <c r="E8" s="224">
        <f t="shared" si="1"/>
        <v>55958.35322691447</v>
      </c>
      <c r="F8" s="224">
        <f t="shared" si="2"/>
        <v>57077.52029145276</v>
      </c>
    </row>
    <row r="9" spans="1:6" ht="15">
      <c r="A9" s="74"/>
      <c r="B9" s="70">
        <v>55410.29503140934</v>
      </c>
      <c r="C9" s="60">
        <f t="shared" si="3"/>
        <v>55964.397981723436</v>
      </c>
      <c r="D9" s="21">
        <f t="shared" si="0"/>
        <v>57643.329921175144</v>
      </c>
      <c r="E9" s="224">
        <f t="shared" si="1"/>
        <v>58219.76322038689</v>
      </c>
      <c r="F9" s="224">
        <f t="shared" si="2"/>
        <v>59384.15848479463</v>
      </c>
    </row>
    <row r="10" spans="1:6" ht="15">
      <c r="A10" s="74" t="s">
        <v>22</v>
      </c>
      <c r="B10" s="70">
        <v>56741.624372902224</v>
      </c>
      <c r="C10" s="60">
        <f t="shared" si="3"/>
        <v>57309.040616631246</v>
      </c>
      <c r="D10" s="21">
        <f t="shared" si="0"/>
        <v>59028.31183513018</v>
      </c>
      <c r="E10" s="224">
        <f t="shared" si="1"/>
        <v>59618.594953481486</v>
      </c>
      <c r="F10" s="224">
        <f t="shared" si="2"/>
        <v>60810.966852551115</v>
      </c>
    </row>
    <row r="11" spans="1:6" s="11" customFormat="1" ht="15">
      <c r="A11" s="644" t="s">
        <v>23</v>
      </c>
      <c r="B11" s="214"/>
      <c r="C11" s="645"/>
      <c r="D11" s="185"/>
      <c r="E11" s="224"/>
      <c r="F11" s="648"/>
    </row>
    <row r="12" spans="1:6" s="641" customFormat="1" ht="15">
      <c r="A12" s="105" t="s">
        <v>24</v>
      </c>
      <c r="B12" s="640">
        <v>44307.25545842113</v>
      </c>
      <c r="C12" s="646">
        <f t="shared" si="3"/>
        <v>44750.328013005346</v>
      </c>
      <c r="D12" s="140">
        <f aca="true" t="shared" si="4" ref="D12:D19">C12*1.03</f>
        <v>46092.83785339551</v>
      </c>
      <c r="E12" s="450">
        <f t="shared" si="1"/>
        <v>46592.83785339551</v>
      </c>
      <c r="F12" s="450">
        <f t="shared" si="2"/>
        <v>47524.69461046342</v>
      </c>
    </row>
    <row r="13" spans="1:6" ht="15">
      <c r="A13" s="74"/>
      <c r="B13" s="70">
        <v>45483.40373724725</v>
      </c>
      <c r="C13" s="60">
        <f t="shared" si="3"/>
        <v>45938.23777461972</v>
      </c>
      <c r="D13" s="21">
        <f t="shared" si="4"/>
        <v>47316.384907858315</v>
      </c>
      <c r="E13" s="224">
        <f t="shared" si="1"/>
        <v>47816.384907858315</v>
      </c>
      <c r="F13" s="224">
        <f t="shared" si="2"/>
        <v>48772.712606015484</v>
      </c>
    </row>
    <row r="14" spans="1:6" ht="15">
      <c r="A14" s="74"/>
      <c r="B14" s="70">
        <v>46731.041461830515</v>
      </c>
      <c r="C14" s="60">
        <f t="shared" si="3"/>
        <v>47198.35187644882</v>
      </c>
      <c r="D14" s="21">
        <f t="shared" si="4"/>
        <v>48614.30243274228</v>
      </c>
      <c r="E14" s="224">
        <f t="shared" si="1"/>
        <v>49114.30243274228</v>
      </c>
      <c r="F14" s="224">
        <f t="shared" si="2"/>
        <v>50096.58848139713</v>
      </c>
    </row>
    <row r="15" spans="1:6" ht="15">
      <c r="A15" s="74"/>
      <c r="B15" s="70">
        <v>49694.42588458475</v>
      </c>
      <c r="C15" s="60">
        <f t="shared" si="3"/>
        <v>50191.3701434306</v>
      </c>
      <c r="D15" s="21">
        <f t="shared" si="4"/>
        <v>51697.11124773352</v>
      </c>
      <c r="E15" s="224">
        <f t="shared" si="1"/>
        <v>52214.08236021086</v>
      </c>
      <c r="F15" s="224">
        <f t="shared" si="2"/>
        <v>53258.364007415075</v>
      </c>
    </row>
    <row r="16" spans="1:6" ht="15">
      <c r="A16" s="74"/>
      <c r="B16" s="70">
        <v>51611.15981545525</v>
      </c>
      <c r="C16" s="60">
        <f t="shared" si="3"/>
        <v>52127.2714136098</v>
      </c>
      <c r="D16" s="21">
        <f t="shared" si="4"/>
        <v>53691.089556018094</v>
      </c>
      <c r="E16" s="224">
        <f t="shared" si="1"/>
        <v>54228.00045157828</v>
      </c>
      <c r="F16" s="224">
        <f t="shared" si="2"/>
        <v>55312.56046060984</v>
      </c>
    </row>
    <row r="17" spans="1:6" ht="15">
      <c r="A17" s="74"/>
      <c r="B17" s="70">
        <v>53723.87859214827</v>
      </c>
      <c r="C17" s="60">
        <f t="shared" si="3"/>
        <v>54261.11737806975</v>
      </c>
      <c r="D17" s="21">
        <f t="shared" si="4"/>
        <v>55888.950899411844</v>
      </c>
      <c r="E17" s="224">
        <f t="shared" si="1"/>
        <v>56447.840408405966</v>
      </c>
      <c r="F17" s="224">
        <f t="shared" si="2"/>
        <v>57576.79721657409</v>
      </c>
    </row>
    <row r="18" spans="1:6" ht="15">
      <c r="A18" s="74"/>
      <c r="B18" s="70">
        <v>55896.93250244538</v>
      </c>
      <c r="C18" s="60">
        <f t="shared" si="3"/>
        <v>56455.90182746983</v>
      </c>
      <c r="D18" s="21">
        <f t="shared" si="4"/>
        <v>58149.57888229393</v>
      </c>
      <c r="E18" s="224">
        <f t="shared" si="1"/>
        <v>58731.07467111687</v>
      </c>
      <c r="F18" s="224">
        <f t="shared" si="2"/>
        <v>59905.69616453921</v>
      </c>
    </row>
    <row r="19" spans="1:6" ht="15">
      <c r="A19" s="74" t="s">
        <v>22</v>
      </c>
      <c r="B19" s="70">
        <v>57238.15284944712</v>
      </c>
      <c r="C19" s="60">
        <f t="shared" si="3"/>
        <v>57810.53437794159</v>
      </c>
      <c r="D19" s="21">
        <f t="shared" si="4"/>
        <v>59544.85040927984</v>
      </c>
      <c r="E19" s="224">
        <f t="shared" si="1"/>
        <v>60140.29891337264</v>
      </c>
      <c r="F19" s="224">
        <f t="shared" si="2"/>
        <v>61343.10489164009</v>
      </c>
    </row>
    <row r="20" spans="1:6" ht="15">
      <c r="A20" s="75" t="s">
        <v>25</v>
      </c>
      <c r="F20" s="224"/>
    </row>
    <row r="35" spans="1:10" s="32" customFormat="1" ht="30.75" customHeight="1" thickBot="1">
      <c r="A35" s="724" t="s">
        <v>324</v>
      </c>
      <c r="B35" s="725"/>
      <c r="C35" s="725"/>
      <c r="D35" s="725"/>
      <c r="E35" s="725"/>
      <c r="F35" s="725"/>
      <c r="G35" s="725"/>
      <c r="H35" s="725"/>
      <c r="I35" s="726"/>
      <c r="J35" s="344"/>
    </row>
    <row r="36" ht="15.75" thickTop="1"/>
  </sheetData>
  <sheetProtection/>
  <mergeCells count="1">
    <mergeCell ref="A35:I35"/>
  </mergeCells>
  <hyperlinks>
    <hyperlink ref="A35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&amp;C&amp;F&amp;A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R3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8.88671875" defaultRowHeight="15"/>
  <cols>
    <col min="1" max="1" width="55.99609375" style="479" customWidth="1"/>
    <col min="2" max="2" width="10.10546875" style="51" hidden="1" customWidth="1"/>
    <col min="3" max="3" width="9.88671875" style="83" hidden="1" customWidth="1"/>
    <col min="4" max="4" width="11.3359375" style="83" hidden="1" customWidth="1"/>
    <col min="5" max="5" width="9.88671875" style="83" bestFit="1" customWidth="1"/>
    <col min="6" max="6" width="11.21484375" style="83" customWidth="1"/>
    <col min="7" max="16384" width="8.88671875" style="83" customWidth="1"/>
  </cols>
  <sheetData>
    <row r="1" spans="1:6" s="81" customFormat="1" ht="15">
      <c r="A1" s="55" t="s">
        <v>124</v>
      </c>
      <c r="B1" s="61">
        <v>44470</v>
      </c>
      <c r="C1" s="80">
        <v>44593</v>
      </c>
      <c r="D1" s="87">
        <v>44594</v>
      </c>
      <c r="E1" s="210">
        <v>44835</v>
      </c>
      <c r="F1" s="221">
        <v>44986</v>
      </c>
    </row>
    <row r="2" spans="1:6" s="82" customFormat="1" ht="15">
      <c r="A2" s="478" t="s">
        <v>125</v>
      </c>
      <c r="B2" s="177">
        <v>36380.767214435014</v>
      </c>
      <c r="C2" s="178">
        <f>B2*1.01</f>
        <v>36744.574886579365</v>
      </c>
      <c r="D2" s="216">
        <f>C2*1.03</f>
        <v>37846.912133176746</v>
      </c>
      <c r="E2" s="239">
        <f>IF(D2*0.01&lt;500,D2+500,D2*1.01)</f>
        <v>38346.912133176746</v>
      </c>
      <c r="F2" s="223">
        <f>E2*1.02</f>
        <v>39113.85037584028</v>
      </c>
    </row>
    <row r="3" spans="1:6" ht="15">
      <c r="A3" s="84"/>
      <c r="B3" s="179">
        <v>36698.380449935015</v>
      </c>
      <c r="C3" s="215">
        <f aca="true" t="shared" si="0" ref="C3:C10">B3*1.01</f>
        <v>37065.36425443437</v>
      </c>
      <c r="D3" s="206">
        <f aca="true" t="shared" si="1" ref="D3:D10">C3*1.03</f>
        <v>38177.3251820674</v>
      </c>
      <c r="E3" s="224">
        <f aca="true" t="shared" si="2" ref="E3:E10">IF(D3*0.01&lt;500,D3+500,D3*1.01)</f>
        <v>38677.3251820674</v>
      </c>
      <c r="F3" s="224">
        <f aca="true" t="shared" si="3" ref="F3:F10">E3*1.02</f>
        <v>39450.87168570875</v>
      </c>
    </row>
    <row r="4" spans="1:6" ht="15">
      <c r="A4" s="84"/>
      <c r="B4" s="179">
        <v>37015.99368543501</v>
      </c>
      <c r="C4" s="215">
        <f t="shared" si="0"/>
        <v>37386.15362228936</v>
      </c>
      <c r="D4" s="206">
        <f t="shared" si="1"/>
        <v>38507.73823095804</v>
      </c>
      <c r="E4" s="224">
        <f t="shared" si="2"/>
        <v>39007.73823095804</v>
      </c>
      <c r="F4" s="224">
        <f t="shared" si="3"/>
        <v>39787.892995577204</v>
      </c>
    </row>
    <row r="5" spans="1:6" ht="15">
      <c r="A5" s="84"/>
      <c r="B5" s="179">
        <v>37333.60692093501</v>
      </c>
      <c r="C5" s="215">
        <f t="shared" si="0"/>
        <v>37706.94299014436</v>
      </c>
      <c r="D5" s="206">
        <f t="shared" si="1"/>
        <v>38838.15127984869</v>
      </c>
      <c r="E5" s="224">
        <f t="shared" si="2"/>
        <v>39338.15127984869</v>
      </c>
      <c r="F5" s="224">
        <f t="shared" si="3"/>
        <v>40124.914305445665</v>
      </c>
    </row>
    <row r="6" spans="1:6" ht="15">
      <c r="A6" s="84"/>
      <c r="B6" s="179">
        <v>37651.220156435</v>
      </c>
      <c r="C6" s="651">
        <f t="shared" si="0"/>
        <v>38027.73235799935</v>
      </c>
      <c r="D6" s="652">
        <f t="shared" si="1"/>
        <v>39168.56432873933</v>
      </c>
      <c r="E6" s="224">
        <f t="shared" si="2"/>
        <v>39668.56432873933</v>
      </c>
      <c r="F6" s="224">
        <f t="shared" si="3"/>
        <v>40461.93561531412</v>
      </c>
    </row>
    <row r="7" spans="1:6" s="656" customFormat="1" ht="15">
      <c r="A7" s="642" t="s">
        <v>126</v>
      </c>
      <c r="B7" s="653">
        <v>38247.274328390005</v>
      </c>
      <c r="C7" s="654">
        <f t="shared" si="0"/>
        <v>38629.747071673904</v>
      </c>
      <c r="D7" s="655">
        <f t="shared" si="1"/>
        <v>39788.639483824125</v>
      </c>
      <c r="E7" s="450">
        <f t="shared" si="2"/>
        <v>40288.639483824125</v>
      </c>
      <c r="F7" s="450">
        <f t="shared" si="3"/>
        <v>41094.41227350061</v>
      </c>
    </row>
    <row r="8" spans="1:6" ht="15">
      <c r="A8" s="84"/>
      <c r="B8" s="179">
        <v>39230.816647655</v>
      </c>
      <c r="C8" s="215">
        <f t="shared" si="0"/>
        <v>39623.12481413155</v>
      </c>
      <c r="D8" s="206">
        <f t="shared" si="1"/>
        <v>40811.8185585555</v>
      </c>
      <c r="E8" s="224">
        <f t="shared" si="2"/>
        <v>41311.8185585555</v>
      </c>
      <c r="F8" s="224">
        <f t="shared" si="3"/>
        <v>42138.054929726604</v>
      </c>
    </row>
    <row r="9" spans="1:6" ht="15">
      <c r="A9" s="84"/>
      <c r="B9" s="179">
        <v>41563.156507010004</v>
      </c>
      <c r="C9" s="215">
        <f t="shared" si="0"/>
        <v>41978.788072080104</v>
      </c>
      <c r="D9" s="206">
        <f t="shared" si="1"/>
        <v>43238.15171424251</v>
      </c>
      <c r="E9" s="224">
        <f t="shared" si="2"/>
        <v>43738.15171424251</v>
      </c>
      <c r="F9" s="224">
        <f t="shared" si="3"/>
        <v>44612.91474852736</v>
      </c>
    </row>
    <row r="10" spans="1:6" ht="15">
      <c r="A10" s="84"/>
      <c r="B10" s="179">
        <v>42621.86729201001</v>
      </c>
      <c r="C10" s="215">
        <f t="shared" si="0"/>
        <v>43048.085964930106</v>
      </c>
      <c r="D10" s="206">
        <f t="shared" si="1"/>
        <v>44339.52854387801</v>
      </c>
      <c r="E10" s="224">
        <f t="shared" si="2"/>
        <v>44839.52854387801</v>
      </c>
      <c r="F10" s="224">
        <f t="shared" si="3"/>
        <v>45736.31911475557</v>
      </c>
    </row>
    <row r="11" spans="6:7" ht="15">
      <c r="F11" s="649"/>
      <c r="G11" s="650"/>
    </row>
    <row r="12" spans="6:7" ht="15">
      <c r="F12" s="224"/>
      <c r="G12" s="204"/>
    </row>
    <row r="13" spans="6:7" ht="15">
      <c r="F13" s="224"/>
      <c r="G13" s="204"/>
    </row>
    <row r="14" spans="6:7" ht="15">
      <c r="F14" s="224"/>
      <c r="G14" s="204"/>
    </row>
    <row r="15" spans="6:7" ht="15">
      <c r="F15" s="224"/>
      <c r="G15" s="204"/>
    </row>
    <row r="16" spans="6:7" ht="15">
      <c r="F16" s="224"/>
      <c r="G16" s="204"/>
    </row>
    <row r="17" spans="6:7" ht="15">
      <c r="F17" s="224"/>
      <c r="G17" s="204"/>
    </row>
    <row r="18" spans="6:7" ht="15">
      <c r="F18" s="224"/>
      <c r="G18" s="204"/>
    </row>
    <row r="19" spans="6:7" ht="15">
      <c r="F19" s="224"/>
      <c r="G19" s="204"/>
    </row>
    <row r="20" spans="6:7" ht="15">
      <c r="F20" s="224"/>
      <c r="G20" s="204"/>
    </row>
    <row r="21" spans="4:18" ht="15">
      <c r="D21" s="204"/>
      <c r="E21" s="205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</row>
    <row r="22" spans="4:18" ht="15">
      <c r="D22" s="204"/>
      <c r="E22" s="205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</row>
    <row r="23" spans="4:18" ht="15">
      <c r="D23" s="204"/>
      <c r="E23" s="206"/>
      <c r="F23" s="204"/>
      <c r="G23" s="205"/>
      <c r="H23" s="205"/>
      <c r="I23" s="206"/>
      <c r="J23" s="206"/>
      <c r="K23" s="206"/>
      <c r="L23" s="206"/>
      <c r="M23" s="206"/>
      <c r="N23" s="205"/>
      <c r="O23" s="205"/>
      <c r="P23" s="204"/>
      <c r="Q23" s="204"/>
      <c r="R23" s="204"/>
    </row>
    <row r="24" spans="4:18" ht="15">
      <c r="D24" s="204"/>
      <c r="E24" s="206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</row>
    <row r="25" spans="4:18" ht="15">
      <c r="D25" s="204"/>
      <c r="E25" s="206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</row>
    <row r="26" spans="4:18" ht="15">
      <c r="D26" s="204"/>
      <c r="E26" s="206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</row>
    <row r="27" ht="15">
      <c r="E27" s="203"/>
    </row>
    <row r="28" ht="15">
      <c r="E28" s="202"/>
    </row>
    <row r="29" ht="15">
      <c r="E29" s="202"/>
    </row>
    <row r="32" spans="1:10" s="32" customFormat="1" ht="30.75" customHeight="1" thickBot="1">
      <c r="A32" s="724" t="s">
        <v>324</v>
      </c>
      <c r="B32" s="725"/>
      <c r="C32" s="725"/>
      <c r="D32" s="725"/>
      <c r="E32" s="725"/>
      <c r="F32" s="725"/>
      <c r="G32" s="725"/>
      <c r="H32" s="725"/>
      <c r="I32" s="726"/>
      <c r="J32" s="344"/>
    </row>
    <row r="33" ht="15.75" thickTop="1"/>
  </sheetData>
  <sheetProtection/>
  <mergeCells count="1">
    <mergeCell ref="A32:I32"/>
  </mergeCells>
  <hyperlinks>
    <hyperlink ref="A32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96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A76" sqref="A76"/>
    </sheetView>
  </sheetViews>
  <sheetFormatPr defaultColWidth="8.88671875" defaultRowHeight="15"/>
  <cols>
    <col min="1" max="1" width="37.77734375" style="20" customWidth="1"/>
    <col min="2" max="3" width="16.6640625" style="20" hidden="1" customWidth="1"/>
    <col min="4" max="5" width="16.21484375" style="20" hidden="1" customWidth="1"/>
    <col min="6" max="6" width="11.88671875" style="20" hidden="1" customWidth="1"/>
    <col min="7" max="7" width="11.6640625" style="20" hidden="1" customWidth="1"/>
    <col min="8" max="8" width="9.6640625" style="20" bestFit="1" customWidth="1"/>
    <col min="9" max="9" width="13.6640625" style="20" bestFit="1" customWidth="1"/>
    <col min="10" max="11" width="12.99609375" style="20" customWidth="1"/>
    <col min="12" max="16384" width="8.88671875" style="20" customWidth="1"/>
  </cols>
  <sheetData>
    <row r="1" spans="1:11" s="41" customFormat="1" ht="42.75" customHeight="1">
      <c r="A1" s="133" t="s">
        <v>396</v>
      </c>
      <c r="B1" s="25">
        <v>44470</v>
      </c>
      <c r="C1" s="41" t="s">
        <v>131</v>
      </c>
      <c r="D1" s="25">
        <v>44593</v>
      </c>
      <c r="E1" s="41" t="s">
        <v>136</v>
      </c>
      <c r="F1" s="210">
        <v>44594</v>
      </c>
      <c r="G1" s="217" t="s">
        <v>154</v>
      </c>
      <c r="H1" s="221">
        <v>44835</v>
      </c>
      <c r="I1" s="338" t="s">
        <v>157</v>
      </c>
      <c r="J1" s="221">
        <v>44986</v>
      </c>
      <c r="K1" s="338" t="s">
        <v>371</v>
      </c>
    </row>
    <row r="2" spans="1:11" s="135" customFormat="1" ht="30.75">
      <c r="A2" s="492" t="s">
        <v>80</v>
      </c>
      <c r="B2" s="28">
        <v>603.1383316836295</v>
      </c>
      <c r="C2" s="28">
        <v>545.8502217712777</v>
      </c>
      <c r="D2" s="134">
        <f aca="true" t="shared" si="0" ref="D2:D14">B2*1.01</f>
        <v>609.1697150004659</v>
      </c>
      <c r="E2" s="134">
        <f aca="true" t="shared" si="1" ref="E2:E66">C2*1.01</f>
        <v>551.3087239889904</v>
      </c>
      <c r="F2" s="134">
        <f aca="true" t="shared" si="2" ref="F2:F33">D2*1.03</f>
        <v>627.4448064504799</v>
      </c>
      <c r="G2" s="134">
        <f aca="true" t="shared" si="3" ref="G2:G33">E2*1.03</f>
        <v>567.8479857086602</v>
      </c>
      <c r="H2" s="225">
        <f>IF(F2*0.01&lt;9.58,F2+9.58,F2*1.01)</f>
        <v>637.0248064504799</v>
      </c>
      <c r="I2" s="225">
        <f>IF(G2*0.01&lt;9.58,G2+9.58,G2*1.01)</f>
        <v>577.4279857086602</v>
      </c>
      <c r="J2" s="225">
        <f>H2*1.02</f>
        <v>649.7653025794895</v>
      </c>
      <c r="K2" s="225">
        <f>I2*1.02</f>
        <v>588.9765454228334</v>
      </c>
    </row>
    <row r="3" spans="1:11" ht="15">
      <c r="A3" s="24" t="s">
        <v>57</v>
      </c>
      <c r="B3" s="29">
        <v>607.7378096399347</v>
      </c>
      <c r="C3" s="29">
        <v>559.6220379639905</v>
      </c>
      <c r="D3" s="134">
        <f t="shared" si="0"/>
        <v>613.815187736334</v>
      </c>
      <c r="E3" s="134">
        <f t="shared" si="1"/>
        <v>565.2182583436304</v>
      </c>
      <c r="F3" s="134">
        <f t="shared" si="2"/>
        <v>632.229643368424</v>
      </c>
      <c r="G3" s="134">
        <f t="shared" si="3"/>
        <v>582.1748060939393</v>
      </c>
      <c r="H3" s="225">
        <f aca="true" t="shared" si="4" ref="H3:H14">IF(F3*0.01&lt;9.58,F3+9.58,F3*1.01)</f>
        <v>641.8096433684241</v>
      </c>
      <c r="I3" s="225">
        <f aca="true" t="shared" si="5" ref="I3:I66">IF(G3*0.01&lt;9.58,G3+9.58,G3*1.01)</f>
        <v>591.7548060939394</v>
      </c>
      <c r="J3" s="225">
        <f aca="true" t="shared" si="6" ref="J3:K66">H3*1.02</f>
        <v>654.6458362357926</v>
      </c>
      <c r="K3" s="225">
        <f t="shared" si="6"/>
        <v>603.5899022158181</v>
      </c>
    </row>
    <row r="4" spans="1:11" ht="15">
      <c r="A4" s="136" t="s">
        <v>81</v>
      </c>
      <c r="B4" s="29">
        <v>609.6291837528079</v>
      </c>
      <c r="C4" s="29">
        <v>603.1331272233409</v>
      </c>
      <c r="D4" s="134">
        <f t="shared" si="0"/>
        <v>615.7254755903359</v>
      </c>
      <c r="E4" s="134">
        <f t="shared" si="1"/>
        <v>609.1644584955743</v>
      </c>
      <c r="F4" s="134">
        <f t="shared" si="2"/>
        <v>634.197239858046</v>
      </c>
      <c r="G4" s="134">
        <f t="shared" si="3"/>
        <v>627.4393922504415</v>
      </c>
      <c r="H4" s="225">
        <f t="shared" si="4"/>
        <v>643.7772398580461</v>
      </c>
      <c r="I4" s="225">
        <f t="shared" si="5"/>
        <v>637.0193922504416</v>
      </c>
      <c r="J4" s="225">
        <f t="shared" si="6"/>
        <v>656.652784655207</v>
      </c>
      <c r="K4" s="225">
        <f t="shared" si="6"/>
        <v>649.7597800954504</v>
      </c>
    </row>
    <row r="5" spans="1:11" ht="15">
      <c r="A5" s="24" t="s">
        <v>395</v>
      </c>
      <c r="B5" s="29">
        <v>611.4238398712725</v>
      </c>
      <c r="C5" s="29">
        <v>607.7424628501101</v>
      </c>
      <c r="D5" s="134">
        <f t="shared" si="0"/>
        <v>617.5380782699852</v>
      </c>
      <c r="E5" s="134">
        <f t="shared" si="1"/>
        <v>613.8198874786112</v>
      </c>
      <c r="F5" s="134">
        <f t="shared" si="2"/>
        <v>636.0642206180848</v>
      </c>
      <c r="G5" s="134">
        <f t="shared" si="3"/>
        <v>632.2344841029696</v>
      </c>
      <c r="H5" s="225">
        <f t="shared" si="4"/>
        <v>645.6442206180849</v>
      </c>
      <c r="I5" s="225">
        <f t="shared" si="5"/>
        <v>641.8144841029697</v>
      </c>
      <c r="J5" s="225">
        <f t="shared" si="6"/>
        <v>658.5571050304466</v>
      </c>
      <c r="K5" s="225">
        <f t="shared" si="6"/>
        <v>654.6507737850291</v>
      </c>
    </row>
    <row r="6" spans="1:11" ht="15">
      <c r="A6" s="24" t="s">
        <v>39</v>
      </c>
      <c r="B6" s="29">
        <v>613.2507353212069</v>
      </c>
      <c r="C6" s="29">
        <v>609.62941480135</v>
      </c>
      <c r="D6" s="134">
        <f t="shared" si="0"/>
        <v>619.383242674419</v>
      </c>
      <c r="E6" s="134">
        <f t="shared" si="1"/>
        <v>615.7257089493635</v>
      </c>
      <c r="F6" s="134">
        <f t="shared" si="2"/>
        <v>637.9647399546516</v>
      </c>
      <c r="G6" s="134">
        <f t="shared" si="3"/>
        <v>634.1974802178444</v>
      </c>
      <c r="H6" s="225">
        <f t="shared" si="4"/>
        <v>647.5447399546516</v>
      </c>
      <c r="I6" s="225">
        <f t="shared" si="5"/>
        <v>643.7774802178444</v>
      </c>
      <c r="J6" s="225">
        <f t="shared" si="6"/>
        <v>660.4956347537446</v>
      </c>
      <c r="K6" s="225">
        <f t="shared" si="6"/>
        <v>656.6530298222013</v>
      </c>
    </row>
    <row r="7" spans="1:11" ht="15">
      <c r="A7" s="24" t="s">
        <v>40</v>
      </c>
      <c r="B7" s="29">
        <v>615.2173345408419</v>
      </c>
      <c r="C7" s="29">
        <v>611.4235658369552</v>
      </c>
      <c r="D7" s="134">
        <f t="shared" si="0"/>
        <v>621.3695078862503</v>
      </c>
      <c r="E7" s="134">
        <f t="shared" si="1"/>
        <v>617.5378014953247</v>
      </c>
      <c r="F7" s="134">
        <f t="shared" si="2"/>
        <v>640.0105931228378</v>
      </c>
      <c r="G7" s="134">
        <f t="shared" si="3"/>
        <v>636.0639355401845</v>
      </c>
      <c r="H7" s="225">
        <f t="shared" si="4"/>
        <v>649.5905931228378</v>
      </c>
      <c r="I7" s="225">
        <f t="shared" si="5"/>
        <v>645.6439355401845</v>
      </c>
      <c r="J7" s="225">
        <f t="shared" si="6"/>
        <v>662.5824049852946</v>
      </c>
      <c r="K7" s="225">
        <f t="shared" si="6"/>
        <v>658.5568142509883</v>
      </c>
    </row>
    <row r="8" spans="1:11" ht="15">
      <c r="A8" s="24"/>
      <c r="B8" s="29">
        <v>615.2173345408419</v>
      </c>
      <c r="C8" s="29">
        <v>613.2486505111052</v>
      </c>
      <c r="D8" s="134">
        <f t="shared" si="0"/>
        <v>621.3695078862503</v>
      </c>
      <c r="E8" s="134">
        <f t="shared" si="1"/>
        <v>619.3811370162163</v>
      </c>
      <c r="F8" s="134">
        <f t="shared" si="2"/>
        <v>640.0105931228378</v>
      </c>
      <c r="G8" s="134">
        <f t="shared" si="3"/>
        <v>637.9625711267028</v>
      </c>
      <c r="H8" s="225">
        <f t="shared" si="4"/>
        <v>649.5905931228378</v>
      </c>
      <c r="I8" s="225">
        <f t="shared" si="5"/>
        <v>647.5425711267028</v>
      </c>
      <c r="J8" s="225">
        <f t="shared" si="6"/>
        <v>662.5824049852946</v>
      </c>
      <c r="K8" s="225">
        <f t="shared" si="6"/>
        <v>660.4934225492368</v>
      </c>
    </row>
    <row r="9" spans="1:11" ht="15">
      <c r="A9" s="24"/>
      <c r="B9" s="29">
        <v>615.2173345408419</v>
      </c>
      <c r="C9" s="29">
        <v>615.2180921651315</v>
      </c>
      <c r="D9" s="134">
        <f t="shared" si="0"/>
        <v>621.3695078862503</v>
      </c>
      <c r="E9" s="134">
        <f t="shared" si="1"/>
        <v>621.3702730867827</v>
      </c>
      <c r="F9" s="134">
        <f t="shared" si="2"/>
        <v>640.0105931228378</v>
      </c>
      <c r="G9" s="134">
        <f t="shared" si="3"/>
        <v>640.0113812793862</v>
      </c>
      <c r="H9" s="225">
        <f t="shared" si="4"/>
        <v>649.5905931228378</v>
      </c>
      <c r="I9" s="225">
        <f t="shared" si="5"/>
        <v>649.5913812793863</v>
      </c>
      <c r="J9" s="225">
        <f t="shared" si="6"/>
        <v>662.5824049852946</v>
      </c>
      <c r="K9" s="225">
        <f t="shared" si="6"/>
        <v>662.583208904974</v>
      </c>
    </row>
    <row r="10" spans="1:11" ht="15">
      <c r="A10" s="24"/>
      <c r="B10" s="29">
        <v>615.2173345408419</v>
      </c>
      <c r="C10" s="29">
        <v>615.2180921651315</v>
      </c>
      <c r="D10" s="134">
        <f t="shared" si="0"/>
        <v>621.3695078862503</v>
      </c>
      <c r="E10" s="134">
        <f t="shared" si="1"/>
        <v>621.3702730867827</v>
      </c>
      <c r="F10" s="134">
        <f t="shared" si="2"/>
        <v>640.0105931228378</v>
      </c>
      <c r="G10" s="134">
        <f t="shared" si="3"/>
        <v>640.0113812793862</v>
      </c>
      <c r="H10" s="225">
        <f t="shared" si="4"/>
        <v>649.5905931228378</v>
      </c>
      <c r="I10" s="225">
        <f t="shared" si="5"/>
        <v>649.5913812793863</v>
      </c>
      <c r="J10" s="225">
        <f t="shared" si="6"/>
        <v>662.5824049852946</v>
      </c>
      <c r="K10" s="225">
        <f t="shared" si="6"/>
        <v>662.583208904974</v>
      </c>
    </row>
    <row r="11" spans="1:11" ht="15">
      <c r="A11" s="24"/>
      <c r="B11" s="29">
        <v>616.871116484833</v>
      </c>
      <c r="C11" s="29">
        <v>615.2180921651315</v>
      </c>
      <c r="D11" s="134">
        <f t="shared" si="0"/>
        <v>623.0398276496813</v>
      </c>
      <c r="E11" s="134">
        <f t="shared" si="1"/>
        <v>621.3702730867827</v>
      </c>
      <c r="F11" s="134">
        <f t="shared" si="2"/>
        <v>641.7310224791718</v>
      </c>
      <c r="G11" s="134">
        <f t="shared" si="3"/>
        <v>640.0113812793862</v>
      </c>
      <c r="H11" s="225">
        <f t="shared" si="4"/>
        <v>651.3110224791718</v>
      </c>
      <c r="I11" s="225">
        <f t="shared" si="5"/>
        <v>649.5913812793863</v>
      </c>
      <c r="J11" s="225">
        <f t="shared" si="6"/>
        <v>664.3372429287552</v>
      </c>
      <c r="K11" s="225">
        <f t="shared" si="6"/>
        <v>662.583208904974</v>
      </c>
    </row>
    <row r="12" spans="1:11" ht="15">
      <c r="A12" s="24"/>
      <c r="B12" s="29">
        <v>619.424726898253</v>
      </c>
      <c r="C12" s="29">
        <v>615.2180921651315</v>
      </c>
      <c r="D12" s="134">
        <f t="shared" si="0"/>
        <v>625.6189741672355</v>
      </c>
      <c r="E12" s="134">
        <f t="shared" si="1"/>
        <v>621.3702730867827</v>
      </c>
      <c r="F12" s="134">
        <f t="shared" si="2"/>
        <v>644.3875433922526</v>
      </c>
      <c r="G12" s="134">
        <f t="shared" si="3"/>
        <v>640.0113812793862</v>
      </c>
      <c r="H12" s="225">
        <f t="shared" si="4"/>
        <v>653.9675433922527</v>
      </c>
      <c r="I12" s="225">
        <f t="shared" si="5"/>
        <v>649.5913812793863</v>
      </c>
      <c r="J12" s="225">
        <f t="shared" si="6"/>
        <v>667.0468942600977</v>
      </c>
      <c r="K12" s="225">
        <f t="shared" si="6"/>
        <v>662.583208904974</v>
      </c>
    </row>
    <row r="13" spans="1:11" ht="15">
      <c r="A13" s="24"/>
      <c r="B13" s="29">
        <v>621.9144970513375</v>
      </c>
      <c r="C13" s="29">
        <v>616.8683075133783</v>
      </c>
      <c r="D13" s="134">
        <f t="shared" si="0"/>
        <v>628.133642021851</v>
      </c>
      <c r="E13" s="134">
        <f t="shared" si="1"/>
        <v>623.0369905885121</v>
      </c>
      <c r="F13" s="134">
        <f t="shared" si="2"/>
        <v>646.9776512825065</v>
      </c>
      <c r="G13" s="134">
        <f t="shared" si="3"/>
        <v>641.7281003061676</v>
      </c>
      <c r="H13" s="225">
        <f t="shared" si="4"/>
        <v>656.5576512825065</v>
      </c>
      <c r="I13" s="225">
        <f t="shared" si="5"/>
        <v>651.3081003061676</v>
      </c>
      <c r="J13" s="225">
        <f t="shared" si="6"/>
        <v>669.6888043081567</v>
      </c>
      <c r="K13" s="225">
        <f t="shared" si="6"/>
        <v>664.334262312291</v>
      </c>
    </row>
    <row r="14" spans="1:11" ht="15">
      <c r="A14" s="24"/>
      <c r="B14" s="29">
        <v>624.4361873345898</v>
      </c>
      <c r="C14" s="29">
        <v>619.4244277464395</v>
      </c>
      <c r="D14" s="134">
        <f t="shared" si="0"/>
        <v>630.6805492079358</v>
      </c>
      <c r="E14" s="134">
        <f t="shared" si="1"/>
        <v>625.6186720239039</v>
      </c>
      <c r="F14" s="134">
        <f t="shared" si="2"/>
        <v>649.6009656841738</v>
      </c>
      <c r="G14" s="134">
        <f t="shared" si="3"/>
        <v>644.387232184621</v>
      </c>
      <c r="H14" s="225">
        <f t="shared" si="4"/>
        <v>659.1809656841739</v>
      </c>
      <c r="I14" s="225">
        <f t="shared" si="5"/>
        <v>653.967232184621</v>
      </c>
      <c r="J14" s="225">
        <f t="shared" si="6"/>
        <v>672.3645849978574</v>
      </c>
      <c r="K14" s="225">
        <f t="shared" si="6"/>
        <v>667.0465768283135</v>
      </c>
    </row>
    <row r="15" spans="1:11" ht="15">
      <c r="A15" s="24"/>
      <c r="C15" s="29">
        <v>621.9194833410777</v>
      </c>
      <c r="D15" s="134"/>
      <c r="E15" s="134">
        <f t="shared" si="1"/>
        <v>628.1386781744885</v>
      </c>
      <c r="F15" s="134"/>
      <c r="G15" s="134">
        <f t="shared" si="3"/>
        <v>646.9828385197231</v>
      </c>
      <c r="H15" s="225"/>
      <c r="I15" s="225">
        <f t="shared" si="5"/>
        <v>656.5628385197232</v>
      </c>
      <c r="J15" s="225"/>
      <c r="K15" s="225">
        <f t="shared" si="6"/>
        <v>669.6940952901176</v>
      </c>
    </row>
    <row r="16" spans="1:11" s="53" customFormat="1" ht="15">
      <c r="A16" s="116"/>
      <c r="C16" s="192">
        <v>624.4412074825001</v>
      </c>
      <c r="D16" s="657"/>
      <c r="E16" s="657">
        <f t="shared" si="1"/>
        <v>630.6856195573251</v>
      </c>
      <c r="F16" s="657"/>
      <c r="G16" s="657">
        <f t="shared" si="3"/>
        <v>649.606188144045</v>
      </c>
      <c r="H16" s="658"/>
      <c r="I16" s="658">
        <f t="shared" si="5"/>
        <v>659.186188144045</v>
      </c>
      <c r="J16" s="225"/>
      <c r="K16" s="225">
        <f t="shared" si="6"/>
        <v>672.369911906926</v>
      </c>
    </row>
    <row r="17" spans="1:11" s="130" customFormat="1" ht="30.75">
      <c r="A17" s="663" t="s">
        <v>58</v>
      </c>
      <c r="B17" s="660">
        <v>603.68640031861</v>
      </c>
      <c r="C17" s="660">
        <v>546.3386476430395</v>
      </c>
      <c r="D17" s="661">
        <f aca="true" t="shared" si="7" ref="D17:D29">B17*1.01</f>
        <v>609.7232643217961</v>
      </c>
      <c r="E17" s="661">
        <f t="shared" si="1"/>
        <v>551.8020341194699</v>
      </c>
      <c r="F17" s="661">
        <f t="shared" si="2"/>
        <v>628.01496225145</v>
      </c>
      <c r="G17" s="661">
        <f t="shared" si="3"/>
        <v>568.3560951430541</v>
      </c>
      <c r="H17" s="634">
        <f aca="true" t="shared" si="8" ref="H17:H29">IF(F17*0.01&lt;9.58,F17+9.58,F17*1.01)</f>
        <v>637.59496225145</v>
      </c>
      <c r="I17" s="634">
        <f t="shared" si="5"/>
        <v>577.9360951430541</v>
      </c>
      <c r="J17" s="634">
        <f t="shared" si="6"/>
        <v>650.346861496479</v>
      </c>
      <c r="K17" s="634">
        <f t="shared" si="6"/>
        <v>589.4948170459152</v>
      </c>
    </row>
    <row r="18" spans="1:11" ht="15">
      <c r="A18" s="24" t="s">
        <v>56</v>
      </c>
      <c r="B18" s="29">
        <v>608.2966247187381</v>
      </c>
      <c r="C18" s="29">
        <v>560.1044865704798</v>
      </c>
      <c r="D18" s="134">
        <f t="shared" si="7"/>
        <v>614.3795909659256</v>
      </c>
      <c r="E18" s="134">
        <f t="shared" si="1"/>
        <v>565.7055314361846</v>
      </c>
      <c r="F18" s="134">
        <f t="shared" si="2"/>
        <v>632.8109786949034</v>
      </c>
      <c r="G18" s="134">
        <f t="shared" si="3"/>
        <v>582.6766973792702</v>
      </c>
      <c r="H18" s="225">
        <f t="shared" si="8"/>
        <v>642.3909786949034</v>
      </c>
      <c r="I18" s="225">
        <f t="shared" si="5"/>
        <v>592.2566973792702</v>
      </c>
      <c r="J18" s="225">
        <f t="shared" si="6"/>
        <v>655.2387982688015</v>
      </c>
      <c r="K18" s="225">
        <f t="shared" si="6"/>
        <v>604.1018313268556</v>
      </c>
    </row>
    <row r="19" spans="1:11" ht="15">
      <c r="A19" s="136" t="s">
        <v>81</v>
      </c>
      <c r="B19" s="29">
        <v>610.1879988316113</v>
      </c>
      <c r="C19" s="29">
        <v>603.6796215043012</v>
      </c>
      <c r="D19" s="134">
        <f t="shared" si="7"/>
        <v>616.2898788199274</v>
      </c>
      <c r="E19" s="134">
        <f t="shared" si="1"/>
        <v>609.7164177193442</v>
      </c>
      <c r="F19" s="134">
        <f t="shared" si="2"/>
        <v>634.7785751845252</v>
      </c>
      <c r="G19" s="134">
        <f t="shared" si="3"/>
        <v>628.0079102509246</v>
      </c>
      <c r="H19" s="225">
        <f t="shared" si="8"/>
        <v>644.3585751845252</v>
      </c>
      <c r="I19" s="225">
        <f t="shared" si="5"/>
        <v>637.5879102509247</v>
      </c>
      <c r="J19" s="225">
        <f t="shared" si="6"/>
        <v>657.2457466882157</v>
      </c>
      <c r="K19" s="225">
        <f t="shared" si="6"/>
        <v>650.3396684559432</v>
      </c>
    </row>
    <row r="20" spans="1:11" ht="15">
      <c r="A20" s="20" t="s">
        <v>395</v>
      </c>
      <c r="B20" s="29">
        <v>612.047133613015</v>
      </c>
      <c r="C20" s="29">
        <v>608.2992683439187</v>
      </c>
      <c r="D20" s="134">
        <f t="shared" si="7"/>
        <v>618.1676049491452</v>
      </c>
      <c r="E20" s="134">
        <f t="shared" si="1"/>
        <v>614.3822610273579</v>
      </c>
      <c r="F20" s="134">
        <f t="shared" si="2"/>
        <v>636.7126330976196</v>
      </c>
      <c r="G20" s="134">
        <f t="shared" si="3"/>
        <v>632.8137288581787</v>
      </c>
      <c r="H20" s="225">
        <f t="shared" si="8"/>
        <v>646.2926330976196</v>
      </c>
      <c r="I20" s="225">
        <f t="shared" si="5"/>
        <v>642.3937288581787</v>
      </c>
      <c r="J20" s="225">
        <f t="shared" si="6"/>
        <v>659.218485759572</v>
      </c>
      <c r="K20" s="225">
        <f t="shared" si="6"/>
        <v>655.2416034353423</v>
      </c>
    </row>
    <row r="21" spans="1:11" ht="15">
      <c r="A21" s="137" t="s">
        <v>130</v>
      </c>
      <c r="B21" s="29">
        <v>613.7773110685409</v>
      </c>
      <c r="C21" s="29">
        <v>610.1862202951585</v>
      </c>
      <c r="D21" s="134">
        <f t="shared" si="7"/>
        <v>619.9150841792264</v>
      </c>
      <c r="E21" s="134">
        <f t="shared" si="1"/>
        <v>616.28808249811</v>
      </c>
      <c r="F21" s="134">
        <f t="shared" si="2"/>
        <v>638.5125367046031</v>
      </c>
      <c r="G21" s="134">
        <f t="shared" si="3"/>
        <v>634.7767249730533</v>
      </c>
      <c r="H21" s="225">
        <f t="shared" si="8"/>
        <v>648.0925367046032</v>
      </c>
      <c r="I21" s="225">
        <f t="shared" si="5"/>
        <v>644.3567249730534</v>
      </c>
      <c r="J21" s="225">
        <f t="shared" si="6"/>
        <v>661.0543874386952</v>
      </c>
      <c r="K21" s="225">
        <f t="shared" si="6"/>
        <v>657.2438594725145</v>
      </c>
    </row>
    <row r="22" spans="1:11" ht="15">
      <c r="A22" s="24"/>
      <c r="B22" s="29">
        <v>613.7773110685409</v>
      </c>
      <c r="C22" s="29">
        <v>612.048753849325</v>
      </c>
      <c r="D22" s="134">
        <f t="shared" si="7"/>
        <v>619.9150841792264</v>
      </c>
      <c r="E22" s="134">
        <f t="shared" si="1"/>
        <v>618.1692413878183</v>
      </c>
      <c r="F22" s="134">
        <f t="shared" si="2"/>
        <v>638.5125367046031</v>
      </c>
      <c r="G22" s="134">
        <f t="shared" si="3"/>
        <v>636.7143186294528</v>
      </c>
      <c r="H22" s="225">
        <f t="shared" si="8"/>
        <v>648.0925367046032</v>
      </c>
      <c r="I22" s="225">
        <f t="shared" si="5"/>
        <v>646.2943186294528</v>
      </c>
      <c r="J22" s="225">
        <f t="shared" si="6"/>
        <v>661.0543874386952</v>
      </c>
      <c r="K22" s="225">
        <f t="shared" si="6"/>
        <v>659.2202050020419</v>
      </c>
    </row>
    <row r="23" spans="1:11" ht="15">
      <c r="A23" s="24"/>
      <c r="B23" s="27">
        <v>613.78</v>
      </c>
      <c r="C23" s="54">
        <v>613.78</v>
      </c>
      <c r="D23" s="134">
        <f t="shared" si="7"/>
        <v>619.9177999999999</v>
      </c>
      <c r="E23" s="134">
        <f t="shared" si="1"/>
        <v>619.9177999999999</v>
      </c>
      <c r="F23" s="134">
        <f t="shared" si="2"/>
        <v>638.5153339999999</v>
      </c>
      <c r="G23" s="134">
        <f t="shared" si="3"/>
        <v>638.5153339999999</v>
      </c>
      <c r="H23" s="225">
        <f t="shared" si="8"/>
        <v>648.095334</v>
      </c>
      <c r="I23" s="225">
        <f t="shared" si="5"/>
        <v>648.095334</v>
      </c>
      <c r="J23" s="225">
        <f t="shared" si="6"/>
        <v>661.05724068</v>
      </c>
      <c r="K23" s="225">
        <f t="shared" si="6"/>
        <v>661.05724068</v>
      </c>
    </row>
    <row r="24" spans="1:11" ht="15">
      <c r="A24" s="24"/>
      <c r="B24" s="27">
        <v>613.78</v>
      </c>
      <c r="C24" s="54">
        <v>613.78</v>
      </c>
      <c r="D24" s="134">
        <f t="shared" si="7"/>
        <v>619.9177999999999</v>
      </c>
      <c r="E24" s="134">
        <f t="shared" si="1"/>
        <v>619.9177999999999</v>
      </c>
      <c r="F24" s="134">
        <f t="shared" si="2"/>
        <v>638.5153339999999</v>
      </c>
      <c r="G24" s="134">
        <f t="shared" si="3"/>
        <v>638.5153339999999</v>
      </c>
      <c r="H24" s="225">
        <f t="shared" si="8"/>
        <v>648.095334</v>
      </c>
      <c r="I24" s="225">
        <f t="shared" si="5"/>
        <v>648.095334</v>
      </c>
      <c r="J24" s="225">
        <f t="shared" si="6"/>
        <v>661.05724068</v>
      </c>
      <c r="K24" s="225">
        <f t="shared" si="6"/>
        <v>661.05724068</v>
      </c>
    </row>
    <row r="25" spans="1:11" ht="15">
      <c r="A25" s="24"/>
      <c r="B25" s="27">
        <v>615.38</v>
      </c>
      <c r="C25" s="54">
        <v>613.78</v>
      </c>
      <c r="D25" s="134">
        <f t="shared" si="7"/>
        <v>621.5338</v>
      </c>
      <c r="E25" s="134">
        <f t="shared" si="1"/>
        <v>619.9177999999999</v>
      </c>
      <c r="F25" s="134">
        <f t="shared" si="2"/>
        <v>640.1798140000001</v>
      </c>
      <c r="G25" s="134">
        <f t="shared" si="3"/>
        <v>638.5153339999999</v>
      </c>
      <c r="H25" s="225">
        <f t="shared" si="8"/>
        <v>649.7598140000001</v>
      </c>
      <c r="I25" s="225">
        <f t="shared" si="5"/>
        <v>648.095334</v>
      </c>
      <c r="J25" s="225">
        <f t="shared" si="6"/>
        <v>662.7550102800001</v>
      </c>
      <c r="K25" s="225">
        <f t="shared" si="6"/>
        <v>661.05724068</v>
      </c>
    </row>
    <row r="26" spans="1:11" ht="15">
      <c r="A26" s="24"/>
      <c r="B26" s="29">
        <v>617.35</v>
      </c>
      <c r="C26" s="54">
        <v>613.78</v>
      </c>
      <c r="D26" s="134">
        <f t="shared" si="7"/>
        <v>623.5235</v>
      </c>
      <c r="E26" s="134">
        <f t="shared" si="1"/>
        <v>619.9177999999999</v>
      </c>
      <c r="F26" s="134">
        <f t="shared" si="2"/>
        <v>642.229205</v>
      </c>
      <c r="G26" s="134">
        <f t="shared" si="3"/>
        <v>638.5153339999999</v>
      </c>
      <c r="H26" s="225">
        <f t="shared" si="8"/>
        <v>651.809205</v>
      </c>
      <c r="I26" s="225">
        <f t="shared" si="5"/>
        <v>648.095334</v>
      </c>
      <c r="J26" s="225">
        <f t="shared" si="6"/>
        <v>664.8453891</v>
      </c>
      <c r="K26" s="225">
        <f t="shared" si="6"/>
        <v>661.05724068</v>
      </c>
    </row>
    <row r="27" spans="1:11" ht="15">
      <c r="A27" s="24"/>
      <c r="B27" s="29">
        <v>619.935448980937</v>
      </c>
      <c r="C27" s="30">
        <v>615.3777757551082</v>
      </c>
      <c r="D27" s="134">
        <f t="shared" si="7"/>
        <v>626.1348034707464</v>
      </c>
      <c r="E27" s="134">
        <f t="shared" si="1"/>
        <v>621.5315535126593</v>
      </c>
      <c r="F27" s="134">
        <f t="shared" si="2"/>
        <v>644.9188475748688</v>
      </c>
      <c r="G27" s="134">
        <f t="shared" si="3"/>
        <v>640.1775001180391</v>
      </c>
      <c r="H27" s="225">
        <f t="shared" si="8"/>
        <v>654.4988475748688</v>
      </c>
      <c r="I27" s="225">
        <f t="shared" si="5"/>
        <v>649.7575001180392</v>
      </c>
      <c r="J27" s="225">
        <f t="shared" si="6"/>
        <v>667.5888245263662</v>
      </c>
      <c r="K27" s="225">
        <f t="shared" si="6"/>
        <v>662.7526501204</v>
      </c>
    </row>
    <row r="28" spans="1:11" ht="15">
      <c r="A28" s="24"/>
      <c r="B28" s="29">
        <v>622.4358591774107</v>
      </c>
      <c r="C28" s="29">
        <v>617.3468714943303</v>
      </c>
      <c r="D28" s="134">
        <f t="shared" si="7"/>
        <v>628.6602177691849</v>
      </c>
      <c r="E28" s="134">
        <f t="shared" si="1"/>
        <v>623.5203402092736</v>
      </c>
      <c r="F28" s="134">
        <f t="shared" si="2"/>
        <v>647.5200243022605</v>
      </c>
      <c r="G28" s="134">
        <f t="shared" si="3"/>
        <v>642.2259504155519</v>
      </c>
      <c r="H28" s="225">
        <f t="shared" si="8"/>
        <v>657.1000243022605</v>
      </c>
      <c r="I28" s="225">
        <f t="shared" si="5"/>
        <v>651.8059504155519</v>
      </c>
      <c r="J28" s="225">
        <f t="shared" si="6"/>
        <v>670.2420247883058</v>
      </c>
      <c r="K28" s="225">
        <f t="shared" si="6"/>
        <v>664.842069423863</v>
      </c>
    </row>
    <row r="29" spans="1:11" ht="15">
      <c r="A29" s="24"/>
      <c r="B29" s="29">
        <v>624.9362693738844</v>
      </c>
      <c r="C29" s="29">
        <v>619.9313912337961</v>
      </c>
      <c r="D29" s="134">
        <f t="shared" si="7"/>
        <v>631.1856320676233</v>
      </c>
      <c r="E29" s="134">
        <f t="shared" si="1"/>
        <v>626.1307051461341</v>
      </c>
      <c r="F29" s="134">
        <f t="shared" si="2"/>
        <v>650.121201029652</v>
      </c>
      <c r="G29" s="134">
        <f t="shared" si="3"/>
        <v>644.9146263005182</v>
      </c>
      <c r="H29" s="225">
        <f t="shared" si="8"/>
        <v>659.701201029652</v>
      </c>
      <c r="I29" s="225">
        <f t="shared" si="5"/>
        <v>654.4946263005182</v>
      </c>
      <c r="J29" s="225">
        <f t="shared" si="6"/>
        <v>672.895225050245</v>
      </c>
      <c r="K29" s="225">
        <f t="shared" si="6"/>
        <v>667.5845188265287</v>
      </c>
    </row>
    <row r="30" spans="1:11" ht="15">
      <c r="A30" s="24"/>
      <c r="C30" s="29">
        <v>622.4363872889705</v>
      </c>
      <c r="D30" s="134"/>
      <c r="E30" s="134">
        <f t="shared" si="1"/>
        <v>628.6607511618603</v>
      </c>
      <c r="F30" s="134"/>
      <c r="G30" s="134">
        <f t="shared" si="3"/>
        <v>647.5205736967162</v>
      </c>
      <c r="H30" s="225"/>
      <c r="I30" s="225">
        <f t="shared" si="5"/>
        <v>657.1005736967162</v>
      </c>
      <c r="J30" s="225"/>
      <c r="K30" s="225">
        <f t="shared" si="6"/>
        <v>670.2425851706505</v>
      </c>
    </row>
    <row r="31" spans="1:11" s="53" customFormat="1" ht="15">
      <c r="A31" s="116"/>
      <c r="C31" s="192">
        <v>624.9314428836087</v>
      </c>
      <c r="D31" s="657"/>
      <c r="E31" s="657">
        <f>C31*1.01</f>
        <v>631.1807573124448</v>
      </c>
      <c r="F31" s="657"/>
      <c r="G31" s="657">
        <f t="shared" si="3"/>
        <v>650.1161800318182</v>
      </c>
      <c r="H31" s="658"/>
      <c r="I31" s="658">
        <f t="shared" si="5"/>
        <v>659.6961800318182</v>
      </c>
      <c r="J31" s="225"/>
      <c r="K31" s="225">
        <f t="shared" si="6"/>
        <v>672.8901036324546</v>
      </c>
    </row>
    <row r="32" spans="1:11" s="130" customFormat="1" ht="15">
      <c r="A32" s="659" t="s">
        <v>397</v>
      </c>
      <c r="B32" s="660">
        <v>610.1927603835696</v>
      </c>
      <c r="C32" s="660">
        <v>552.1936657478784</v>
      </c>
      <c r="D32" s="661">
        <f aca="true" t="shared" si="9" ref="D32:D44">B32*1.01</f>
        <v>616.2946879874054</v>
      </c>
      <c r="E32" s="661">
        <f t="shared" si="1"/>
        <v>557.7156024053572</v>
      </c>
      <c r="F32" s="661">
        <f t="shared" si="2"/>
        <v>634.7835286270275</v>
      </c>
      <c r="G32" s="661">
        <f t="shared" si="3"/>
        <v>574.447070477518</v>
      </c>
      <c r="H32" s="634">
        <f aca="true" t="shared" si="10" ref="H32:H44">IF(F32*0.01&lt;9.58,F32+9.58,F32*1.01)</f>
        <v>644.3635286270276</v>
      </c>
      <c r="I32" s="634">
        <f t="shared" si="5"/>
        <v>584.027070477518</v>
      </c>
      <c r="J32" s="634">
        <f t="shared" si="6"/>
        <v>657.2507991995682</v>
      </c>
      <c r="K32" s="634">
        <f t="shared" si="6"/>
        <v>595.7076118870684</v>
      </c>
    </row>
    <row r="33" spans="1:11" ht="15">
      <c r="A33" s="138" t="s">
        <v>82</v>
      </c>
      <c r="B33" s="29">
        <v>611.9981629458575</v>
      </c>
      <c r="C33" s="29">
        <v>563.9554916594083</v>
      </c>
      <c r="D33" s="134">
        <f t="shared" si="9"/>
        <v>618.1181445753161</v>
      </c>
      <c r="E33" s="134">
        <f t="shared" si="1"/>
        <v>569.5950465760023</v>
      </c>
      <c r="F33" s="134">
        <f t="shared" si="2"/>
        <v>636.6616889125756</v>
      </c>
      <c r="G33" s="134">
        <f t="shared" si="3"/>
        <v>586.6828979732825</v>
      </c>
      <c r="H33" s="225">
        <f t="shared" si="10"/>
        <v>646.2416889125757</v>
      </c>
      <c r="I33" s="225">
        <f t="shared" si="5"/>
        <v>596.2628979732825</v>
      </c>
      <c r="J33" s="225">
        <f t="shared" si="6"/>
        <v>659.1665226908273</v>
      </c>
      <c r="K33" s="225">
        <f t="shared" si="6"/>
        <v>608.1881559327481</v>
      </c>
    </row>
    <row r="34" spans="1:11" ht="15">
      <c r="A34" s="24" t="s">
        <v>83</v>
      </c>
      <c r="B34" s="29">
        <v>613.7820726204993</v>
      </c>
      <c r="C34" s="29">
        <v>610.190981847117</v>
      </c>
      <c r="D34" s="134">
        <f t="shared" si="9"/>
        <v>619.9198933467043</v>
      </c>
      <c r="E34" s="134">
        <f t="shared" si="1"/>
        <v>616.2928916655882</v>
      </c>
      <c r="F34" s="134">
        <f aca="true" t="shared" si="11" ref="F34:F64">D34*1.03</f>
        <v>638.5174901471054</v>
      </c>
      <c r="G34" s="134">
        <f aca="true" t="shared" si="12" ref="G34:G65">E34*1.03</f>
        <v>634.7816784155558</v>
      </c>
      <c r="H34" s="225">
        <f t="shared" si="10"/>
        <v>648.0974901471054</v>
      </c>
      <c r="I34" s="225">
        <f t="shared" si="5"/>
        <v>644.3616784155558</v>
      </c>
      <c r="J34" s="225">
        <f t="shared" si="6"/>
        <v>661.0594399500476</v>
      </c>
      <c r="K34" s="225">
        <f t="shared" si="6"/>
        <v>657.248911983867</v>
      </c>
    </row>
    <row r="35" spans="1:11" ht="15">
      <c r="A35" s="24"/>
      <c r="B35" s="29">
        <v>613.7820726204993</v>
      </c>
      <c r="C35" s="29">
        <v>611.9954440955703</v>
      </c>
      <c r="D35" s="134">
        <f t="shared" si="9"/>
        <v>619.9198933467043</v>
      </c>
      <c r="E35" s="134">
        <f t="shared" si="1"/>
        <v>618.115398536526</v>
      </c>
      <c r="F35" s="134">
        <f t="shared" si="11"/>
        <v>638.5174901471054</v>
      </c>
      <c r="G35" s="134">
        <f t="shared" si="12"/>
        <v>636.6588604926218</v>
      </c>
      <c r="H35" s="225">
        <f t="shared" si="10"/>
        <v>648.0974901471054</v>
      </c>
      <c r="I35" s="225">
        <f t="shared" si="5"/>
        <v>646.2388604926218</v>
      </c>
      <c r="J35" s="225">
        <f t="shared" si="6"/>
        <v>661.0594399500476</v>
      </c>
      <c r="K35" s="225">
        <f t="shared" si="6"/>
        <v>659.1636377024743</v>
      </c>
    </row>
    <row r="36" spans="1:11" ht="15">
      <c r="A36" s="24"/>
      <c r="B36" s="29">
        <v>613.7820726204993</v>
      </c>
      <c r="C36" s="29">
        <v>613.7898186147522</v>
      </c>
      <c r="D36" s="134">
        <f t="shared" si="9"/>
        <v>619.9198933467043</v>
      </c>
      <c r="E36" s="134">
        <f t="shared" si="1"/>
        <v>619.9277168008997</v>
      </c>
      <c r="F36" s="134">
        <f t="shared" si="11"/>
        <v>638.5174901471054</v>
      </c>
      <c r="G36" s="134">
        <f t="shared" si="12"/>
        <v>638.5255483049267</v>
      </c>
      <c r="H36" s="225">
        <f t="shared" si="10"/>
        <v>648.0974901471054</v>
      </c>
      <c r="I36" s="225">
        <f t="shared" si="5"/>
        <v>648.1055483049267</v>
      </c>
      <c r="J36" s="225">
        <f t="shared" si="6"/>
        <v>661.0594399500476</v>
      </c>
      <c r="K36" s="225">
        <f t="shared" si="6"/>
        <v>661.0676592710253</v>
      </c>
    </row>
    <row r="37" spans="1:11" ht="15">
      <c r="A37" s="24"/>
      <c r="B37" s="29">
        <v>613.7820726204993</v>
      </c>
      <c r="C37" s="29">
        <v>613.7898186147522</v>
      </c>
      <c r="D37" s="134">
        <f t="shared" si="9"/>
        <v>619.9198933467043</v>
      </c>
      <c r="E37" s="134">
        <f t="shared" si="1"/>
        <v>619.9277168008997</v>
      </c>
      <c r="F37" s="134">
        <f t="shared" si="11"/>
        <v>638.5174901471054</v>
      </c>
      <c r="G37" s="134">
        <f t="shared" si="12"/>
        <v>638.5255483049267</v>
      </c>
      <c r="H37" s="225">
        <f t="shared" si="10"/>
        <v>648.0974901471054</v>
      </c>
      <c r="I37" s="225">
        <f t="shared" si="5"/>
        <v>648.1055483049267</v>
      </c>
      <c r="J37" s="225">
        <f t="shared" si="6"/>
        <v>661.0594399500476</v>
      </c>
      <c r="K37" s="225">
        <f t="shared" si="6"/>
        <v>661.0676592710253</v>
      </c>
    </row>
    <row r="38" spans="1:11" ht="15">
      <c r="A38" s="24"/>
      <c r="B38" s="29">
        <v>615.3862248182178</v>
      </c>
      <c r="C38" s="29">
        <v>613.7898186147522</v>
      </c>
      <c r="D38" s="134">
        <f t="shared" si="9"/>
        <v>621.5400870664</v>
      </c>
      <c r="E38" s="134">
        <f t="shared" si="1"/>
        <v>619.9277168008997</v>
      </c>
      <c r="F38" s="134">
        <f t="shared" si="11"/>
        <v>640.1862896783921</v>
      </c>
      <c r="G38" s="134">
        <f t="shared" si="12"/>
        <v>638.5255483049267</v>
      </c>
      <c r="H38" s="225">
        <f t="shared" si="10"/>
        <v>649.7662896783921</v>
      </c>
      <c r="I38" s="225">
        <f t="shared" si="5"/>
        <v>648.1055483049267</v>
      </c>
      <c r="J38" s="225">
        <f t="shared" si="6"/>
        <v>662.76161547196</v>
      </c>
      <c r="K38" s="225">
        <f t="shared" si="6"/>
        <v>661.0676592710253</v>
      </c>
    </row>
    <row r="39" spans="1:11" ht="15">
      <c r="A39" s="24"/>
      <c r="B39" s="29">
        <v>617.3546328452288</v>
      </c>
      <c r="C39" s="29">
        <v>613.7898186147522</v>
      </c>
      <c r="D39" s="134">
        <f t="shared" si="9"/>
        <v>623.5281791736811</v>
      </c>
      <c r="E39" s="134">
        <f t="shared" si="1"/>
        <v>619.9277168008997</v>
      </c>
      <c r="F39" s="134">
        <f t="shared" si="11"/>
        <v>642.2340245488915</v>
      </c>
      <c r="G39" s="134">
        <f t="shared" si="12"/>
        <v>638.5255483049267</v>
      </c>
      <c r="H39" s="225">
        <f t="shared" si="10"/>
        <v>651.8140245488916</v>
      </c>
      <c r="I39" s="225">
        <f t="shared" si="5"/>
        <v>648.1055483049267</v>
      </c>
      <c r="J39" s="225">
        <f t="shared" si="6"/>
        <v>664.8503050398693</v>
      </c>
      <c r="K39" s="225">
        <f t="shared" si="6"/>
        <v>661.0676592710253</v>
      </c>
    </row>
    <row r="40" spans="1:11" ht="15">
      <c r="A40" s="24"/>
      <c r="B40" s="29">
        <v>619.9401633888168</v>
      </c>
      <c r="C40" s="29">
        <v>615.382490162988</v>
      </c>
      <c r="D40" s="134">
        <f t="shared" si="9"/>
        <v>626.139565022705</v>
      </c>
      <c r="E40" s="134">
        <f t="shared" si="1"/>
        <v>621.5363150646178</v>
      </c>
      <c r="F40" s="134">
        <f t="shared" si="11"/>
        <v>644.9237519733862</v>
      </c>
      <c r="G40" s="134">
        <f t="shared" si="12"/>
        <v>640.1824045165564</v>
      </c>
      <c r="H40" s="225">
        <f t="shared" si="10"/>
        <v>654.5037519733862</v>
      </c>
      <c r="I40" s="225">
        <f t="shared" si="5"/>
        <v>649.7624045165564</v>
      </c>
      <c r="J40" s="225">
        <f t="shared" si="6"/>
        <v>667.5938270128539</v>
      </c>
      <c r="K40" s="225">
        <f t="shared" si="6"/>
        <v>662.7576526068876</v>
      </c>
    </row>
    <row r="41" spans="1:11" ht="15">
      <c r="A41" s="24"/>
      <c r="B41" s="29">
        <v>622.4405735852905</v>
      </c>
      <c r="C41" s="29">
        <v>617.3620162947101</v>
      </c>
      <c r="D41" s="134">
        <f t="shared" si="9"/>
        <v>628.6649793211434</v>
      </c>
      <c r="E41" s="134">
        <f t="shared" si="1"/>
        <v>623.5356364576572</v>
      </c>
      <c r="F41" s="134">
        <f t="shared" si="11"/>
        <v>647.5249287007778</v>
      </c>
      <c r="G41" s="134">
        <f t="shared" si="12"/>
        <v>642.241705551387</v>
      </c>
      <c r="H41" s="225">
        <f t="shared" si="10"/>
        <v>657.1049287007778</v>
      </c>
      <c r="I41" s="225">
        <f t="shared" si="5"/>
        <v>651.821705551387</v>
      </c>
      <c r="J41" s="225">
        <f t="shared" si="6"/>
        <v>670.2470272747934</v>
      </c>
      <c r="K41" s="225">
        <f t="shared" si="6"/>
        <v>664.8581396624148</v>
      </c>
    </row>
    <row r="42" spans="1:11" ht="15">
      <c r="A42" s="24"/>
      <c r="B42" s="29">
        <v>624.9409837817641</v>
      </c>
      <c r="C42" s="29">
        <v>619.9361056416759</v>
      </c>
      <c r="D42" s="134">
        <f t="shared" si="9"/>
        <v>631.1903936195818</v>
      </c>
      <c r="E42" s="134">
        <f t="shared" si="1"/>
        <v>626.1354666980927</v>
      </c>
      <c r="F42" s="134">
        <f t="shared" si="11"/>
        <v>650.1261054281692</v>
      </c>
      <c r="G42" s="134">
        <f t="shared" si="12"/>
        <v>644.9195306990355</v>
      </c>
      <c r="H42" s="225">
        <f t="shared" si="10"/>
        <v>659.7061054281693</v>
      </c>
      <c r="I42" s="225">
        <f t="shared" si="5"/>
        <v>654.4995306990355</v>
      </c>
      <c r="J42" s="225">
        <f t="shared" si="6"/>
        <v>672.9002275367327</v>
      </c>
      <c r="K42" s="225">
        <f t="shared" si="6"/>
        <v>667.5895213130162</v>
      </c>
    </row>
    <row r="43" spans="1:11" ht="15">
      <c r="A43" s="24"/>
      <c r="B43" s="29">
        <v>627.4626740650165</v>
      </c>
      <c r="C43" s="29">
        <v>622.4411016968502</v>
      </c>
      <c r="D43" s="134">
        <f t="shared" si="9"/>
        <v>633.7373008056667</v>
      </c>
      <c r="E43" s="134">
        <f t="shared" si="1"/>
        <v>628.6655127138187</v>
      </c>
      <c r="F43" s="134">
        <f t="shared" si="11"/>
        <v>652.7494198298367</v>
      </c>
      <c r="G43" s="134">
        <f t="shared" si="12"/>
        <v>647.5254780952332</v>
      </c>
      <c r="H43" s="225">
        <f t="shared" si="10"/>
        <v>662.3294198298368</v>
      </c>
      <c r="I43" s="225">
        <f t="shared" si="5"/>
        <v>657.1054780952333</v>
      </c>
      <c r="J43" s="225">
        <f t="shared" si="6"/>
        <v>675.5760082264335</v>
      </c>
      <c r="K43" s="225">
        <f t="shared" si="6"/>
        <v>670.247587657138</v>
      </c>
    </row>
    <row r="44" spans="1:11" ht="15">
      <c r="A44" s="24"/>
      <c r="B44" s="27">
        <v>629.9843643482686</v>
      </c>
      <c r="C44" s="54">
        <v>624.9465876839886</v>
      </c>
      <c r="D44" s="134">
        <f t="shared" si="9"/>
        <v>636.2842079917514</v>
      </c>
      <c r="E44" s="134">
        <f t="shared" si="1"/>
        <v>631.1960535608284</v>
      </c>
      <c r="F44" s="134">
        <f t="shared" si="11"/>
        <v>655.372734231504</v>
      </c>
      <c r="G44" s="134">
        <f t="shared" si="12"/>
        <v>650.1319351676533</v>
      </c>
      <c r="H44" s="225">
        <f t="shared" si="10"/>
        <v>664.952734231504</v>
      </c>
      <c r="I44" s="225">
        <f t="shared" si="5"/>
        <v>659.7119351676533</v>
      </c>
      <c r="J44" s="225">
        <f t="shared" si="6"/>
        <v>678.251788916134</v>
      </c>
      <c r="K44" s="225">
        <f t="shared" si="6"/>
        <v>672.9061738710064</v>
      </c>
    </row>
    <row r="45" spans="1:11" ht="15">
      <c r="A45" s="24"/>
      <c r="C45" s="29">
        <v>627.4610342677348</v>
      </c>
      <c r="D45" s="134"/>
      <c r="E45" s="134">
        <f t="shared" si="1"/>
        <v>633.7356446104121</v>
      </c>
      <c r="F45" s="134"/>
      <c r="G45" s="134">
        <f t="shared" si="12"/>
        <v>652.7477139487245</v>
      </c>
      <c r="H45" s="225"/>
      <c r="I45" s="225">
        <f t="shared" si="5"/>
        <v>662.3277139487245</v>
      </c>
      <c r="J45" s="225"/>
      <c r="K45" s="225">
        <f t="shared" si="6"/>
        <v>675.574268227699</v>
      </c>
    </row>
    <row r="46" spans="1:11" s="53" customFormat="1" ht="15">
      <c r="A46" s="116"/>
      <c r="C46" s="192">
        <v>629.9776962596854</v>
      </c>
      <c r="D46" s="657"/>
      <c r="E46" s="657">
        <f t="shared" si="1"/>
        <v>636.2774732222823</v>
      </c>
      <c r="F46" s="657"/>
      <c r="G46" s="657">
        <f t="shared" si="12"/>
        <v>655.3657974189508</v>
      </c>
      <c r="H46" s="658"/>
      <c r="I46" s="658">
        <f t="shared" si="5"/>
        <v>664.9457974189509</v>
      </c>
      <c r="J46" s="225"/>
      <c r="K46" s="225">
        <f t="shared" si="6"/>
        <v>678.2447133673298</v>
      </c>
    </row>
    <row r="47" spans="1:11" s="130" customFormat="1" ht="15">
      <c r="A47" s="662" t="s">
        <v>397</v>
      </c>
      <c r="B47" s="660">
        <v>618.0697311605112</v>
      </c>
      <c r="C47" s="660">
        <v>564.7590113075254</v>
      </c>
      <c r="D47" s="661">
        <f aca="true" t="shared" si="13" ref="D47:D53">B47*1.01</f>
        <v>624.2504284721164</v>
      </c>
      <c r="E47" s="661">
        <f t="shared" si="1"/>
        <v>570.4066014206006</v>
      </c>
      <c r="F47" s="661">
        <f t="shared" si="11"/>
        <v>642.9779413262798</v>
      </c>
      <c r="G47" s="661">
        <f t="shared" si="12"/>
        <v>587.5187994632187</v>
      </c>
      <c r="H47" s="634">
        <f aca="true" t="shared" si="14" ref="H47:H53">IF(F47*0.01&lt;9.58,F47+9.58,F47*1.01)</f>
        <v>652.5579413262799</v>
      </c>
      <c r="I47" s="634">
        <f t="shared" si="5"/>
        <v>597.0987994632187</v>
      </c>
      <c r="J47" s="634">
        <f t="shared" si="6"/>
        <v>665.6091001528055</v>
      </c>
      <c r="K47" s="634">
        <f t="shared" si="6"/>
        <v>609.0407754524831</v>
      </c>
    </row>
    <row r="48" spans="1:11" ht="15">
      <c r="A48" s="138" t="s">
        <v>84</v>
      </c>
      <c r="B48" s="29">
        <v>635.6790029697197</v>
      </c>
      <c r="C48" s="29">
        <v>597.5679042995797</v>
      </c>
      <c r="D48" s="134">
        <f t="shared" si="13"/>
        <v>642.0357929994169</v>
      </c>
      <c r="E48" s="134">
        <f t="shared" si="1"/>
        <v>603.5435833425755</v>
      </c>
      <c r="F48" s="134">
        <f t="shared" si="11"/>
        <v>661.2968667893995</v>
      </c>
      <c r="G48" s="134">
        <f t="shared" si="12"/>
        <v>621.6498908428528</v>
      </c>
      <c r="H48" s="225">
        <f t="shared" si="14"/>
        <v>670.8768667893995</v>
      </c>
      <c r="I48" s="225">
        <f t="shared" si="5"/>
        <v>631.2298908428528</v>
      </c>
      <c r="J48" s="225">
        <f t="shared" si="6"/>
        <v>684.2944041251875</v>
      </c>
      <c r="K48" s="225">
        <f t="shared" si="6"/>
        <v>643.8544886597099</v>
      </c>
    </row>
    <row r="49" spans="1:11" ht="15">
      <c r="A49" s="24" t="s">
        <v>83</v>
      </c>
      <c r="B49" s="29">
        <v>645.4803651558666</v>
      </c>
      <c r="C49" s="29">
        <v>618.0697311605112</v>
      </c>
      <c r="D49" s="134">
        <f t="shared" si="13"/>
        <v>651.9351688074253</v>
      </c>
      <c r="E49" s="134">
        <f t="shared" si="1"/>
        <v>624.2504284721164</v>
      </c>
      <c r="F49" s="134">
        <f t="shared" si="11"/>
        <v>671.4932238716481</v>
      </c>
      <c r="G49" s="134">
        <f t="shared" si="12"/>
        <v>642.9779413262798</v>
      </c>
      <c r="H49" s="225">
        <f t="shared" si="14"/>
        <v>681.0732238716481</v>
      </c>
      <c r="I49" s="225">
        <f t="shared" si="5"/>
        <v>652.5579413262799</v>
      </c>
      <c r="J49" s="225">
        <f t="shared" si="6"/>
        <v>694.694688349081</v>
      </c>
      <c r="K49" s="225">
        <f t="shared" si="6"/>
        <v>665.6091001528055</v>
      </c>
    </row>
    <row r="50" spans="1:11" ht="15">
      <c r="A50" s="24"/>
      <c r="B50" s="29">
        <v>657.1261837908664</v>
      </c>
      <c r="C50" s="29">
        <v>635.6790029697197</v>
      </c>
      <c r="D50" s="134">
        <f t="shared" si="13"/>
        <v>663.6974456287751</v>
      </c>
      <c r="E50" s="134">
        <f t="shared" si="1"/>
        <v>642.0357929994169</v>
      </c>
      <c r="F50" s="134">
        <f t="shared" si="11"/>
        <v>683.6083689976383</v>
      </c>
      <c r="G50" s="134">
        <f t="shared" si="12"/>
        <v>661.2968667893995</v>
      </c>
      <c r="H50" s="225">
        <f t="shared" si="14"/>
        <v>693.1883689976383</v>
      </c>
      <c r="I50" s="225">
        <f t="shared" si="5"/>
        <v>670.8768667893995</v>
      </c>
      <c r="J50" s="225">
        <f t="shared" si="6"/>
        <v>707.0521363775912</v>
      </c>
      <c r="K50" s="225">
        <f t="shared" si="6"/>
        <v>684.2944041251875</v>
      </c>
    </row>
    <row r="51" spans="1:11" ht="15">
      <c r="A51" s="24"/>
      <c r="B51" s="29">
        <v>662.326913249267</v>
      </c>
      <c r="C51" s="29">
        <v>645.4803651558666</v>
      </c>
      <c r="D51" s="134">
        <f t="shared" si="13"/>
        <v>668.9501823817596</v>
      </c>
      <c r="E51" s="134">
        <f t="shared" si="1"/>
        <v>651.9351688074253</v>
      </c>
      <c r="F51" s="134">
        <f t="shared" si="11"/>
        <v>689.0186878532124</v>
      </c>
      <c r="G51" s="134">
        <f t="shared" si="12"/>
        <v>671.4932238716481</v>
      </c>
      <c r="H51" s="225">
        <f t="shared" si="14"/>
        <v>698.5986878532125</v>
      </c>
      <c r="I51" s="225">
        <f t="shared" si="5"/>
        <v>681.0732238716481</v>
      </c>
      <c r="J51" s="225">
        <f t="shared" si="6"/>
        <v>712.5706616102767</v>
      </c>
      <c r="K51" s="225">
        <f t="shared" si="6"/>
        <v>694.694688349081</v>
      </c>
    </row>
    <row r="52" spans="1:11" ht="15">
      <c r="A52" s="24"/>
      <c r="B52" s="29">
        <v>673.9610860656319</v>
      </c>
      <c r="C52" s="29">
        <v>657.1365622908664</v>
      </c>
      <c r="D52" s="134">
        <f t="shared" si="13"/>
        <v>680.7006969262882</v>
      </c>
      <c r="E52" s="134">
        <f t="shared" si="1"/>
        <v>663.707927913775</v>
      </c>
      <c r="F52" s="134">
        <f t="shared" si="11"/>
        <v>701.1217178340769</v>
      </c>
      <c r="G52" s="134">
        <f t="shared" si="12"/>
        <v>683.6191657511883</v>
      </c>
      <c r="H52" s="225">
        <f t="shared" si="14"/>
        <v>710.7017178340769</v>
      </c>
      <c r="I52" s="225">
        <f t="shared" si="5"/>
        <v>693.1991657511884</v>
      </c>
      <c r="J52" s="225">
        <f t="shared" si="6"/>
        <v>724.9157521907584</v>
      </c>
      <c r="K52" s="225">
        <f t="shared" si="6"/>
        <v>707.0631490662122</v>
      </c>
    </row>
    <row r="53" spans="1:11" ht="15">
      <c r="A53" s="24"/>
      <c r="B53" s="29">
        <v>685.4581558353397</v>
      </c>
      <c r="C53" s="29">
        <v>662.326913249267</v>
      </c>
      <c r="D53" s="134">
        <f t="shared" si="13"/>
        <v>692.312737393693</v>
      </c>
      <c r="E53" s="134">
        <f t="shared" si="1"/>
        <v>668.9501823817596</v>
      </c>
      <c r="F53" s="134">
        <f t="shared" si="11"/>
        <v>713.0821195155039</v>
      </c>
      <c r="G53" s="134">
        <f t="shared" si="12"/>
        <v>689.0186878532124</v>
      </c>
      <c r="H53" s="225">
        <f t="shared" si="14"/>
        <v>722.662119515504</v>
      </c>
      <c r="I53" s="225">
        <f t="shared" si="5"/>
        <v>698.5986878532125</v>
      </c>
      <c r="J53" s="225">
        <f t="shared" si="6"/>
        <v>737.115361905814</v>
      </c>
      <c r="K53" s="225">
        <f t="shared" si="6"/>
        <v>712.5706616102767</v>
      </c>
    </row>
    <row r="54" spans="1:11" ht="15">
      <c r="A54" s="24"/>
      <c r="C54" s="29">
        <v>673.9610860656319</v>
      </c>
      <c r="D54" s="134"/>
      <c r="E54" s="134">
        <f t="shared" si="1"/>
        <v>680.7006969262882</v>
      </c>
      <c r="F54" s="134"/>
      <c r="G54" s="134">
        <f t="shared" si="12"/>
        <v>701.1217178340769</v>
      </c>
      <c r="H54" s="225"/>
      <c r="I54" s="225">
        <f t="shared" si="5"/>
        <v>710.7017178340769</v>
      </c>
      <c r="J54" s="225"/>
      <c r="K54" s="225">
        <f t="shared" si="6"/>
        <v>724.9157521907584</v>
      </c>
    </row>
    <row r="55" spans="3:11" s="53" customFormat="1" ht="15">
      <c r="C55" s="192">
        <v>685.4581558353397</v>
      </c>
      <c r="D55" s="657"/>
      <c r="E55" s="657">
        <f t="shared" si="1"/>
        <v>692.312737393693</v>
      </c>
      <c r="F55" s="657"/>
      <c r="G55" s="657">
        <f t="shared" si="12"/>
        <v>713.0821195155039</v>
      </c>
      <c r="H55" s="658"/>
      <c r="I55" s="658">
        <f t="shared" si="5"/>
        <v>722.662119515504</v>
      </c>
      <c r="J55" s="225"/>
      <c r="K55" s="225">
        <f t="shared" si="6"/>
        <v>737.115361905814</v>
      </c>
    </row>
    <row r="56" spans="1:11" s="130" customFormat="1" ht="15">
      <c r="A56" s="659" t="s">
        <v>397</v>
      </c>
      <c r="B56" s="660">
        <v>586.6902877423571</v>
      </c>
      <c r="C56" s="660">
        <v>531.034455182302</v>
      </c>
      <c r="D56" s="661">
        <f aca="true" t="shared" si="15" ref="D56:D64">B56*1.01</f>
        <v>592.5571906197807</v>
      </c>
      <c r="E56" s="661">
        <f t="shared" si="1"/>
        <v>536.3447997341251</v>
      </c>
      <c r="F56" s="661">
        <f t="shared" si="11"/>
        <v>610.3339063383742</v>
      </c>
      <c r="G56" s="661">
        <f t="shared" si="12"/>
        <v>552.4351437261489</v>
      </c>
      <c r="H56" s="634">
        <f aca="true" t="shared" si="16" ref="H56:H64">IF(F56*0.01&lt;9.58,F56+9.58,F56*1.01)</f>
        <v>619.9139063383742</v>
      </c>
      <c r="I56" s="634">
        <f t="shared" si="5"/>
        <v>562.015143726149</v>
      </c>
      <c r="J56" s="634">
        <f t="shared" si="6"/>
        <v>632.3121844651417</v>
      </c>
      <c r="K56" s="634">
        <f t="shared" si="6"/>
        <v>573.2554466006719</v>
      </c>
    </row>
    <row r="57" spans="1:11" ht="15">
      <c r="A57" s="138" t="s">
        <v>85</v>
      </c>
      <c r="B57" s="29">
        <v>591.6229054571795</v>
      </c>
      <c r="C57" s="29">
        <v>551.1303051315784</v>
      </c>
      <c r="D57" s="134">
        <f t="shared" si="15"/>
        <v>597.5391345117513</v>
      </c>
      <c r="E57" s="134">
        <f t="shared" si="1"/>
        <v>556.6416081828942</v>
      </c>
      <c r="F57" s="134">
        <f t="shared" si="11"/>
        <v>615.4653085471039</v>
      </c>
      <c r="G57" s="134">
        <f t="shared" si="12"/>
        <v>573.340856428381</v>
      </c>
      <c r="H57" s="225">
        <f t="shared" si="16"/>
        <v>625.0453085471039</v>
      </c>
      <c r="I57" s="225">
        <f t="shared" si="5"/>
        <v>582.9208564283811</v>
      </c>
      <c r="J57" s="225">
        <f t="shared" si="6"/>
        <v>637.546214718046</v>
      </c>
      <c r="K57" s="225">
        <f t="shared" si="6"/>
        <v>594.5792735569487</v>
      </c>
    </row>
    <row r="58" spans="1:11" ht="15">
      <c r="A58" s="24"/>
      <c r="B58" s="29">
        <v>596.5985089472945</v>
      </c>
      <c r="C58" s="29">
        <v>586.6902877423571</v>
      </c>
      <c r="D58" s="134">
        <f t="shared" si="15"/>
        <v>602.5644940367674</v>
      </c>
      <c r="E58" s="134">
        <f t="shared" si="1"/>
        <v>592.5571906197807</v>
      </c>
      <c r="F58" s="134">
        <f t="shared" si="11"/>
        <v>620.6414288578704</v>
      </c>
      <c r="G58" s="134">
        <f t="shared" si="12"/>
        <v>610.3339063383742</v>
      </c>
      <c r="H58" s="225">
        <f t="shared" si="16"/>
        <v>630.2214288578705</v>
      </c>
      <c r="I58" s="225">
        <f t="shared" si="5"/>
        <v>619.9139063383742</v>
      </c>
      <c r="J58" s="225">
        <f t="shared" si="6"/>
        <v>642.8258574350278</v>
      </c>
      <c r="K58" s="225">
        <f t="shared" si="6"/>
        <v>632.3121844651417</v>
      </c>
    </row>
    <row r="59" spans="1:11" ht="15">
      <c r="A59" s="24"/>
      <c r="B59" s="29">
        <v>601.4988873306474</v>
      </c>
      <c r="C59" s="29">
        <v>591.6229054571795</v>
      </c>
      <c r="D59" s="134">
        <f t="shared" si="15"/>
        <v>607.5138762039539</v>
      </c>
      <c r="E59" s="134">
        <f t="shared" si="1"/>
        <v>597.5391345117513</v>
      </c>
      <c r="F59" s="134">
        <f t="shared" si="11"/>
        <v>625.7392924900726</v>
      </c>
      <c r="G59" s="134">
        <f t="shared" si="12"/>
        <v>615.4653085471039</v>
      </c>
      <c r="H59" s="225">
        <f t="shared" si="16"/>
        <v>635.3192924900726</v>
      </c>
      <c r="I59" s="225">
        <f t="shared" si="5"/>
        <v>625.0453085471039</v>
      </c>
      <c r="J59" s="225">
        <f t="shared" si="6"/>
        <v>648.025678339874</v>
      </c>
      <c r="K59" s="225">
        <f t="shared" si="6"/>
        <v>637.546214718046</v>
      </c>
    </row>
    <row r="60" spans="1:11" ht="15">
      <c r="A60" s="24"/>
      <c r="B60" s="29">
        <v>606.5497159275244</v>
      </c>
      <c r="C60" s="29">
        <v>596.5985089472945</v>
      </c>
      <c r="D60" s="134">
        <f t="shared" si="15"/>
        <v>612.6152130867996</v>
      </c>
      <c r="E60" s="134">
        <f t="shared" si="1"/>
        <v>602.5644940367674</v>
      </c>
      <c r="F60" s="134">
        <f t="shared" si="11"/>
        <v>630.9936694794036</v>
      </c>
      <c r="G60" s="134">
        <f t="shared" si="12"/>
        <v>620.6414288578704</v>
      </c>
      <c r="H60" s="225">
        <f t="shared" si="16"/>
        <v>640.5736694794036</v>
      </c>
      <c r="I60" s="225">
        <f t="shared" si="5"/>
        <v>630.2214288578705</v>
      </c>
      <c r="J60" s="225">
        <f t="shared" si="6"/>
        <v>653.3851428689917</v>
      </c>
      <c r="K60" s="225">
        <f t="shared" si="6"/>
        <v>642.8258574350278</v>
      </c>
    </row>
    <row r="61" spans="1:11" ht="15">
      <c r="A61" s="24"/>
      <c r="B61" s="29">
        <v>611.5145729738163</v>
      </c>
      <c r="C61" s="29">
        <v>601.4988873306474</v>
      </c>
      <c r="D61" s="134">
        <f t="shared" si="15"/>
        <v>617.6297187035544</v>
      </c>
      <c r="E61" s="134">
        <f t="shared" si="1"/>
        <v>607.5138762039539</v>
      </c>
      <c r="F61" s="134">
        <f t="shared" si="11"/>
        <v>636.1586102646611</v>
      </c>
      <c r="G61" s="134">
        <f t="shared" si="12"/>
        <v>625.7392924900726</v>
      </c>
      <c r="H61" s="225">
        <f t="shared" si="16"/>
        <v>645.7386102646611</v>
      </c>
      <c r="I61" s="225">
        <f t="shared" si="5"/>
        <v>635.3192924900726</v>
      </c>
      <c r="J61" s="225">
        <f t="shared" si="6"/>
        <v>658.6533824699544</v>
      </c>
      <c r="K61" s="225">
        <f t="shared" si="6"/>
        <v>648.025678339874</v>
      </c>
    </row>
    <row r="62" spans="1:11" ht="15">
      <c r="A62" s="24"/>
      <c r="B62" s="29">
        <v>611.5145729738163</v>
      </c>
      <c r="C62" s="29">
        <v>606.5497159275244</v>
      </c>
      <c r="D62" s="134">
        <f t="shared" si="15"/>
        <v>617.6297187035544</v>
      </c>
      <c r="E62" s="134">
        <f t="shared" si="1"/>
        <v>612.6152130867996</v>
      </c>
      <c r="F62" s="134">
        <f t="shared" si="11"/>
        <v>636.1586102646611</v>
      </c>
      <c r="G62" s="134">
        <f t="shared" si="12"/>
        <v>630.9936694794036</v>
      </c>
      <c r="H62" s="225">
        <f t="shared" si="16"/>
        <v>645.7386102646611</v>
      </c>
      <c r="I62" s="225">
        <f t="shared" si="5"/>
        <v>640.5736694794036</v>
      </c>
      <c r="J62" s="225">
        <f t="shared" si="6"/>
        <v>658.6533824699544</v>
      </c>
      <c r="K62" s="225">
        <f t="shared" si="6"/>
        <v>653.3851428689917</v>
      </c>
    </row>
    <row r="63" spans="1:11" ht="15">
      <c r="A63" s="24"/>
      <c r="B63" s="29">
        <v>615.4181449483855</v>
      </c>
      <c r="C63" s="29">
        <v>611.5145729738163</v>
      </c>
      <c r="D63" s="134">
        <f t="shared" si="15"/>
        <v>621.5723263978693</v>
      </c>
      <c r="E63" s="134">
        <f t="shared" si="1"/>
        <v>617.6297187035544</v>
      </c>
      <c r="F63" s="134">
        <f t="shared" si="11"/>
        <v>640.2194961898055</v>
      </c>
      <c r="G63" s="134">
        <f t="shared" si="12"/>
        <v>636.1586102646611</v>
      </c>
      <c r="H63" s="225">
        <f t="shared" si="16"/>
        <v>649.7994961898055</v>
      </c>
      <c r="I63" s="225">
        <f t="shared" si="5"/>
        <v>645.7386102646611</v>
      </c>
      <c r="J63" s="225">
        <f t="shared" si="6"/>
        <v>662.7954861136017</v>
      </c>
      <c r="K63" s="225">
        <f t="shared" si="6"/>
        <v>658.6533824699544</v>
      </c>
    </row>
    <row r="64" spans="1:11" ht="15">
      <c r="A64" s="24"/>
      <c r="B64" s="29">
        <v>620.3019248640512</v>
      </c>
      <c r="C64" s="29">
        <v>611.5145729738163</v>
      </c>
      <c r="D64" s="134">
        <f t="shared" si="15"/>
        <v>626.5049441126918</v>
      </c>
      <c r="E64" s="134">
        <f t="shared" si="1"/>
        <v>617.6297187035544</v>
      </c>
      <c r="F64" s="134">
        <f t="shared" si="11"/>
        <v>645.3000924360725</v>
      </c>
      <c r="G64" s="134">
        <f t="shared" si="12"/>
        <v>636.1586102646611</v>
      </c>
      <c r="H64" s="225">
        <f t="shared" si="16"/>
        <v>654.8800924360726</v>
      </c>
      <c r="I64" s="225">
        <f t="shared" si="5"/>
        <v>645.7386102646611</v>
      </c>
      <c r="J64" s="225">
        <f t="shared" si="6"/>
        <v>667.977694284794</v>
      </c>
      <c r="K64" s="225">
        <f t="shared" si="6"/>
        <v>658.6533824699544</v>
      </c>
    </row>
    <row r="65" spans="1:11" ht="15">
      <c r="A65" s="24"/>
      <c r="C65" s="29">
        <v>615.4181449483855</v>
      </c>
      <c r="D65" s="134"/>
      <c r="E65" s="134">
        <f t="shared" si="1"/>
        <v>621.5723263978693</v>
      </c>
      <c r="F65" s="134"/>
      <c r="G65" s="134">
        <f t="shared" si="12"/>
        <v>640.2194961898055</v>
      </c>
      <c r="H65" s="225"/>
      <c r="I65" s="225">
        <f t="shared" si="5"/>
        <v>649.7994961898055</v>
      </c>
      <c r="J65" s="225"/>
      <c r="K65" s="225">
        <f t="shared" si="6"/>
        <v>662.7954861136017</v>
      </c>
    </row>
    <row r="66" spans="1:11" s="53" customFormat="1" ht="15">
      <c r="A66" s="116"/>
      <c r="C66" s="192">
        <v>620.3019248640512</v>
      </c>
      <c r="D66" s="657"/>
      <c r="E66" s="657">
        <f t="shared" si="1"/>
        <v>626.5049441126918</v>
      </c>
      <c r="F66" s="657"/>
      <c r="G66" s="657">
        <f aca="true" t="shared" si="17" ref="G66:G79">E66*1.03</f>
        <v>645.3000924360725</v>
      </c>
      <c r="H66" s="658"/>
      <c r="I66" s="658">
        <f t="shared" si="5"/>
        <v>654.8800924360726</v>
      </c>
      <c r="J66" s="225"/>
      <c r="K66" s="225">
        <f t="shared" si="6"/>
        <v>667.977694284794</v>
      </c>
    </row>
    <row r="67" spans="1:11" s="130" customFormat="1" ht="15.75" thickBot="1">
      <c r="A67" s="659" t="s">
        <v>398</v>
      </c>
      <c r="B67" s="660">
        <v>590.8814008333826</v>
      </c>
      <c r="C67" s="660">
        <v>534.806456964225</v>
      </c>
      <c r="D67" s="661">
        <f aca="true" t="shared" si="18" ref="D67:D79">B67*1.01</f>
        <v>596.7902148417164</v>
      </c>
      <c r="E67" s="661">
        <f aca="true" t="shared" si="19" ref="E67:E81">C67*1.01</f>
        <v>540.1545215338673</v>
      </c>
      <c r="F67" s="661">
        <f aca="true" t="shared" si="20" ref="F67:F79">D67*1.03</f>
        <v>614.6939212869679</v>
      </c>
      <c r="G67" s="661">
        <f t="shared" si="17"/>
        <v>556.3591571798834</v>
      </c>
      <c r="H67" s="634">
        <f aca="true" t="shared" si="21" ref="H67:H79">IF(F67*0.01&lt;9.58,F67+9.58,F67*1.01)</f>
        <v>624.273921286968</v>
      </c>
      <c r="I67" s="634">
        <f aca="true" t="shared" si="22" ref="I67:I81">IF(G67*0.01&lt;9.58,G67+9.58,G67*1.01)</f>
        <v>565.9391571798834</v>
      </c>
      <c r="J67" s="634">
        <f aca="true" t="shared" si="23" ref="J67:K81">H67*1.02</f>
        <v>636.7593997127074</v>
      </c>
      <c r="K67" s="634">
        <f t="shared" si="23"/>
        <v>577.2579403234811</v>
      </c>
    </row>
    <row r="68" spans="1:11" ht="15.75" thickBot="1">
      <c r="A68" s="139" t="s">
        <v>128</v>
      </c>
      <c r="B68" s="29">
        <v>595.362667907633</v>
      </c>
      <c r="C68" s="29">
        <v>548.5619050578474</v>
      </c>
      <c r="D68" s="134">
        <f t="shared" si="18"/>
        <v>601.3162945867093</v>
      </c>
      <c r="E68" s="134">
        <f t="shared" si="19"/>
        <v>554.0475241084259</v>
      </c>
      <c r="F68" s="134">
        <f t="shared" si="20"/>
        <v>619.3557834243106</v>
      </c>
      <c r="G68" s="134">
        <f t="shared" si="17"/>
        <v>570.6689498316787</v>
      </c>
      <c r="H68" s="225">
        <f t="shared" si="21"/>
        <v>628.9357834243107</v>
      </c>
      <c r="I68" s="225">
        <f t="shared" si="22"/>
        <v>580.2489498316787</v>
      </c>
      <c r="J68" s="225">
        <f t="shared" si="23"/>
        <v>641.5144990927969</v>
      </c>
      <c r="K68" s="225">
        <f t="shared" si="23"/>
        <v>591.8539288283123</v>
      </c>
    </row>
    <row r="69" spans="1:11" ht="15">
      <c r="A69" s="24"/>
      <c r="B69" s="29">
        <v>597.3937457902069</v>
      </c>
      <c r="C69" s="29">
        <v>590.8814008333826</v>
      </c>
      <c r="D69" s="134">
        <f t="shared" si="18"/>
        <v>603.367683248109</v>
      </c>
      <c r="E69" s="134">
        <f t="shared" si="19"/>
        <v>596.7902148417164</v>
      </c>
      <c r="F69" s="134">
        <f t="shared" si="20"/>
        <v>621.4687137455522</v>
      </c>
      <c r="G69" s="134">
        <f t="shared" si="17"/>
        <v>614.6939212869679</v>
      </c>
      <c r="H69" s="225">
        <f t="shared" si="21"/>
        <v>631.0487137455523</v>
      </c>
      <c r="I69" s="225">
        <f t="shared" si="22"/>
        <v>624.273921286968</v>
      </c>
      <c r="J69" s="225">
        <f t="shared" si="23"/>
        <v>643.6696880204634</v>
      </c>
      <c r="K69" s="225">
        <f t="shared" si="23"/>
        <v>636.7593997127074</v>
      </c>
    </row>
    <row r="70" spans="1:11" ht="15">
      <c r="A70" s="24"/>
      <c r="B70" s="29">
        <v>598.9412337007395</v>
      </c>
      <c r="C70" s="29">
        <v>595.362667907633</v>
      </c>
      <c r="D70" s="134">
        <f t="shared" si="18"/>
        <v>604.9306460377469</v>
      </c>
      <c r="E70" s="134">
        <f t="shared" si="19"/>
        <v>601.3162945867093</v>
      </c>
      <c r="F70" s="134">
        <f t="shared" si="20"/>
        <v>623.0785654188793</v>
      </c>
      <c r="G70" s="134">
        <f t="shared" si="17"/>
        <v>619.3557834243106</v>
      </c>
      <c r="H70" s="225">
        <f t="shared" si="21"/>
        <v>632.6585654188793</v>
      </c>
      <c r="I70" s="225">
        <f t="shared" si="22"/>
        <v>628.9357834243107</v>
      </c>
      <c r="J70" s="225">
        <f t="shared" si="23"/>
        <v>645.311736727257</v>
      </c>
      <c r="K70" s="225">
        <f t="shared" si="23"/>
        <v>641.5144990927969</v>
      </c>
    </row>
    <row r="71" spans="1:11" ht="15">
      <c r="A71" s="24"/>
      <c r="B71" s="29">
        <v>600.7896220383201</v>
      </c>
      <c r="C71" s="29">
        <v>597.3937457902069</v>
      </c>
      <c r="D71" s="134">
        <f t="shared" si="18"/>
        <v>606.7975182587033</v>
      </c>
      <c r="E71" s="134">
        <f t="shared" si="19"/>
        <v>603.367683248109</v>
      </c>
      <c r="F71" s="134">
        <f t="shared" si="20"/>
        <v>625.0014438064645</v>
      </c>
      <c r="G71" s="134">
        <f t="shared" si="17"/>
        <v>621.4687137455522</v>
      </c>
      <c r="H71" s="225">
        <f t="shared" si="21"/>
        <v>634.5814438064646</v>
      </c>
      <c r="I71" s="225">
        <f t="shared" si="22"/>
        <v>631.0487137455523</v>
      </c>
      <c r="J71" s="225">
        <f t="shared" si="23"/>
        <v>647.2730726825939</v>
      </c>
      <c r="K71" s="225">
        <f t="shared" si="23"/>
        <v>643.6696880204634</v>
      </c>
    </row>
    <row r="72" spans="1:11" ht="15">
      <c r="A72" s="24"/>
      <c r="B72" s="29">
        <v>602.8529392523633</v>
      </c>
      <c r="C72" s="29">
        <v>598.9412337007395</v>
      </c>
      <c r="D72" s="134">
        <f t="shared" si="18"/>
        <v>608.8814686448869</v>
      </c>
      <c r="E72" s="134">
        <f t="shared" si="19"/>
        <v>604.9306460377469</v>
      </c>
      <c r="F72" s="134">
        <f t="shared" si="20"/>
        <v>627.1479127042336</v>
      </c>
      <c r="G72" s="134">
        <f t="shared" si="17"/>
        <v>623.0785654188793</v>
      </c>
      <c r="H72" s="225">
        <f t="shared" si="21"/>
        <v>636.7279127042336</v>
      </c>
      <c r="I72" s="225">
        <f t="shared" si="22"/>
        <v>632.6585654188793</v>
      </c>
      <c r="J72" s="225">
        <f t="shared" si="23"/>
        <v>649.4624709583184</v>
      </c>
      <c r="K72" s="225">
        <f t="shared" si="23"/>
        <v>645.311736727257</v>
      </c>
    </row>
    <row r="73" spans="1:11" ht="15">
      <c r="A73" s="24"/>
      <c r="B73" s="29">
        <v>604.7550598090594</v>
      </c>
      <c r="C73" s="29">
        <v>600.7896220383201</v>
      </c>
      <c r="D73" s="134">
        <f t="shared" si="18"/>
        <v>610.80261040715</v>
      </c>
      <c r="E73" s="134">
        <f t="shared" si="19"/>
        <v>606.7975182587033</v>
      </c>
      <c r="F73" s="134">
        <f t="shared" si="20"/>
        <v>629.1266887193646</v>
      </c>
      <c r="G73" s="134">
        <f t="shared" si="17"/>
        <v>625.0014438064645</v>
      </c>
      <c r="H73" s="225">
        <f t="shared" si="21"/>
        <v>638.7066887193646</v>
      </c>
      <c r="I73" s="225">
        <f t="shared" si="22"/>
        <v>634.5814438064646</v>
      </c>
      <c r="J73" s="225">
        <f t="shared" si="23"/>
        <v>651.4808224937519</v>
      </c>
      <c r="K73" s="225">
        <f t="shared" si="23"/>
        <v>647.2730726825939</v>
      </c>
    </row>
    <row r="74" spans="1:11" ht="15">
      <c r="A74" s="24"/>
      <c r="B74" s="29">
        <v>606.8936021298649</v>
      </c>
      <c r="C74" s="29">
        <v>602.8529392523633</v>
      </c>
      <c r="D74" s="134">
        <f t="shared" si="18"/>
        <v>612.9625381511636</v>
      </c>
      <c r="E74" s="134">
        <f t="shared" si="19"/>
        <v>608.8814686448869</v>
      </c>
      <c r="F74" s="134">
        <f t="shared" si="20"/>
        <v>631.3514142956985</v>
      </c>
      <c r="G74" s="134">
        <f t="shared" si="17"/>
        <v>627.1479127042336</v>
      </c>
      <c r="H74" s="225">
        <f t="shared" si="21"/>
        <v>640.9314142956986</v>
      </c>
      <c r="I74" s="225">
        <f t="shared" si="22"/>
        <v>636.7279127042336</v>
      </c>
      <c r="J74" s="225">
        <f t="shared" si="23"/>
        <v>653.7500425816125</v>
      </c>
      <c r="K74" s="225">
        <f t="shared" si="23"/>
        <v>649.4624709583184</v>
      </c>
    </row>
    <row r="75" spans="1:11" ht="15">
      <c r="A75" s="24"/>
      <c r="B75" s="29">
        <v>608.6130331415676</v>
      </c>
      <c r="C75" s="29">
        <v>604.7550598090594</v>
      </c>
      <c r="D75" s="134">
        <f t="shared" si="18"/>
        <v>614.6991634729833</v>
      </c>
      <c r="E75" s="134">
        <f t="shared" si="19"/>
        <v>610.80261040715</v>
      </c>
      <c r="F75" s="134">
        <f t="shared" si="20"/>
        <v>633.1401383771728</v>
      </c>
      <c r="G75" s="134">
        <f t="shared" si="17"/>
        <v>629.1266887193646</v>
      </c>
      <c r="H75" s="225">
        <f t="shared" si="21"/>
        <v>642.7201383771728</v>
      </c>
      <c r="I75" s="225">
        <f t="shared" si="22"/>
        <v>638.7066887193646</v>
      </c>
      <c r="J75" s="225">
        <f t="shared" si="23"/>
        <v>655.5745411447162</v>
      </c>
      <c r="K75" s="225">
        <f t="shared" si="23"/>
        <v>651.4808224937519</v>
      </c>
    </row>
    <row r="76" spans="1:11" ht="15">
      <c r="A76" s="24"/>
      <c r="B76" s="29">
        <v>610.6978432432574</v>
      </c>
      <c r="C76" s="29">
        <v>606.8936021298649</v>
      </c>
      <c r="D76" s="134">
        <f t="shared" si="18"/>
        <v>616.8048216756899</v>
      </c>
      <c r="E76" s="134">
        <f t="shared" si="19"/>
        <v>612.9625381511636</v>
      </c>
      <c r="F76" s="134">
        <f t="shared" si="20"/>
        <v>635.3089663259607</v>
      </c>
      <c r="G76" s="134">
        <f t="shared" si="17"/>
        <v>631.3514142956985</v>
      </c>
      <c r="H76" s="225">
        <f t="shared" si="21"/>
        <v>644.8889663259607</v>
      </c>
      <c r="I76" s="225">
        <f t="shared" si="22"/>
        <v>640.9314142956986</v>
      </c>
      <c r="J76" s="225">
        <f t="shared" si="23"/>
        <v>657.7867456524799</v>
      </c>
      <c r="K76" s="225">
        <f t="shared" si="23"/>
        <v>653.7500425816125</v>
      </c>
    </row>
    <row r="77" spans="1:11" ht="15">
      <c r="A77" s="24"/>
      <c r="B77" s="29">
        <v>613.2232575416958</v>
      </c>
      <c r="C77" s="29">
        <v>608.6130331415676</v>
      </c>
      <c r="D77" s="134">
        <f t="shared" si="18"/>
        <v>619.3554901171128</v>
      </c>
      <c r="E77" s="134">
        <f t="shared" si="19"/>
        <v>614.6991634729833</v>
      </c>
      <c r="F77" s="134">
        <f t="shared" si="20"/>
        <v>637.9361548206263</v>
      </c>
      <c r="G77" s="134">
        <f t="shared" si="17"/>
        <v>633.1401383771728</v>
      </c>
      <c r="H77" s="225">
        <f t="shared" si="21"/>
        <v>647.5161548206263</v>
      </c>
      <c r="I77" s="225">
        <f t="shared" si="22"/>
        <v>642.7201383771728</v>
      </c>
      <c r="J77" s="225">
        <f t="shared" si="23"/>
        <v>660.4664779170388</v>
      </c>
      <c r="K77" s="225">
        <f t="shared" si="23"/>
        <v>655.5745411447162</v>
      </c>
    </row>
    <row r="78" spans="1:11" ht="15">
      <c r="A78" s="24"/>
      <c r="B78" s="29">
        <v>613.2232575416958</v>
      </c>
      <c r="C78" s="29">
        <v>610.6978432432574</v>
      </c>
      <c r="D78" s="134">
        <f t="shared" si="18"/>
        <v>619.3554901171128</v>
      </c>
      <c r="E78" s="134">
        <f t="shared" si="19"/>
        <v>616.8048216756899</v>
      </c>
      <c r="F78" s="134">
        <f t="shared" si="20"/>
        <v>637.9361548206263</v>
      </c>
      <c r="G78" s="134">
        <f t="shared" si="17"/>
        <v>635.3089663259607</v>
      </c>
      <c r="H78" s="225">
        <f t="shared" si="21"/>
        <v>647.5161548206263</v>
      </c>
      <c r="I78" s="225">
        <f t="shared" si="22"/>
        <v>644.8889663259607</v>
      </c>
      <c r="J78" s="225">
        <f t="shared" si="23"/>
        <v>660.4664779170388</v>
      </c>
      <c r="K78" s="225">
        <f t="shared" si="23"/>
        <v>657.7867456524799</v>
      </c>
    </row>
    <row r="79" spans="1:11" ht="15">
      <c r="A79" s="24"/>
      <c r="B79" s="29">
        <v>613.2232575416958</v>
      </c>
      <c r="C79" s="29">
        <v>613.2232575416958</v>
      </c>
      <c r="D79" s="134">
        <f t="shared" si="18"/>
        <v>619.3554901171128</v>
      </c>
      <c r="E79" s="134">
        <f t="shared" si="19"/>
        <v>619.3554901171128</v>
      </c>
      <c r="F79" s="134">
        <f t="shared" si="20"/>
        <v>637.9361548206263</v>
      </c>
      <c r="G79" s="134">
        <f t="shared" si="17"/>
        <v>637.9361548206263</v>
      </c>
      <c r="H79" s="225">
        <f t="shared" si="21"/>
        <v>647.5161548206263</v>
      </c>
      <c r="I79" s="225">
        <f t="shared" si="22"/>
        <v>647.5161548206263</v>
      </c>
      <c r="J79" s="225">
        <f t="shared" si="23"/>
        <v>660.4664779170388</v>
      </c>
      <c r="K79" s="225">
        <f t="shared" si="23"/>
        <v>660.4664779170388</v>
      </c>
    </row>
    <row r="80" spans="1:11" ht="15">
      <c r="A80" s="24"/>
      <c r="C80" s="29">
        <v>613.2232575416958</v>
      </c>
      <c r="D80" s="134"/>
      <c r="E80" s="134">
        <f t="shared" si="19"/>
        <v>619.3554901171128</v>
      </c>
      <c r="F80" s="134"/>
      <c r="G80" s="134">
        <f>E80*1.03</f>
        <v>637.9361548206263</v>
      </c>
      <c r="I80" s="225">
        <f t="shared" si="22"/>
        <v>647.5161548206263</v>
      </c>
      <c r="J80" s="225"/>
      <c r="K80" s="225">
        <f t="shared" si="23"/>
        <v>660.4664779170388</v>
      </c>
    </row>
    <row r="81" spans="1:11" ht="15">
      <c r="A81" s="24"/>
      <c r="C81" s="29">
        <v>613.2232575416958</v>
      </c>
      <c r="D81" s="134"/>
      <c r="E81" s="134">
        <f t="shared" si="19"/>
        <v>619.3554901171128</v>
      </c>
      <c r="F81" s="134"/>
      <c r="G81" s="134">
        <f>E81*1.03</f>
        <v>637.9361548206263</v>
      </c>
      <c r="I81" s="225">
        <f t="shared" si="22"/>
        <v>647.5161548206263</v>
      </c>
      <c r="J81" s="225"/>
      <c r="K81" s="225">
        <f t="shared" si="23"/>
        <v>660.4664779170388</v>
      </c>
    </row>
    <row r="82" spans="1:6" ht="15">
      <c r="A82" s="24"/>
      <c r="F82" s="134"/>
    </row>
    <row r="83" ht="15">
      <c r="F83" s="134"/>
    </row>
    <row r="84" spans="1:11" s="32" customFormat="1" ht="30.75" customHeight="1" thickBot="1">
      <c r="A84" s="724" t="s">
        <v>324</v>
      </c>
      <c r="B84" s="725"/>
      <c r="C84" s="725"/>
      <c r="D84" s="725"/>
      <c r="E84" s="725"/>
      <c r="F84" s="725"/>
      <c r="G84" s="725"/>
      <c r="H84" s="725"/>
      <c r="I84" s="726"/>
      <c r="J84" s="344"/>
      <c r="K84" s="20"/>
    </row>
    <row r="85" ht="15.75" thickTop="1">
      <c r="F85" s="134"/>
    </row>
    <row r="86" ht="15">
      <c r="F86" s="134"/>
    </row>
    <row r="87" ht="15">
      <c r="F87" s="134"/>
    </row>
    <row r="88" ht="15">
      <c r="F88" s="134"/>
    </row>
    <row r="89" ht="15">
      <c r="F89" s="134"/>
    </row>
    <row r="90" ht="15">
      <c r="F90" s="134"/>
    </row>
    <row r="91" ht="15">
      <c r="F91" s="134"/>
    </row>
    <row r="92" ht="15">
      <c r="F92" s="134"/>
    </row>
    <row r="93" ht="15">
      <c r="F93" s="134"/>
    </row>
    <row r="94" ht="15">
      <c r="F94" s="134"/>
    </row>
    <row r="95" ht="15">
      <c r="F95" s="134"/>
    </row>
    <row r="96" ht="15">
      <c r="F96" s="134"/>
    </row>
  </sheetData>
  <sheetProtection/>
  <mergeCells count="1">
    <mergeCell ref="A84:I84"/>
  </mergeCells>
  <hyperlinks>
    <hyperlink ref="A84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9" sqref="I19"/>
    </sheetView>
  </sheetViews>
  <sheetFormatPr defaultColWidth="8.88671875" defaultRowHeight="15"/>
  <cols>
    <col min="1" max="1" width="22.88671875" style="20" bestFit="1" customWidth="1"/>
    <col min="2" max="2" width="0" style="20" hidden="1" customWidth="1"/>
    <col min="3" max="3" width="10.5546875" style="20" hidden="1" customWidth="1"/>
    <col min="4" max="4" width="9.6640625" style="20" hidden="1" customWidth="1"/>
    <col min="5" max="5" width="9.6640625" style="20" bestFit="1" customWidth="1"/>
    <col min="6" max="6" width="9.4453125" style="20" bestFit="1" customWidth="1"/>
    <col min="7" max="16384" width="8.88671875" style="20" customWidth="1"/>
  </cols>
  <sheetData>
    <row r="1" spans="1:6" s="41" customFormat="1" ht="18.75">
      <c r="A1" s="149" t="s">
        <v>399</v>
      </c>
      <c r="B1" s="150">
        <v>44470</v>
      </c>
      <c r="C1" s="25">
        <v>44593</v>
      </c>
      <c r="D1" s="208">
        <v>44594</v>
      </c>
      <c r="E1" s="221">
        <v>44835</v>
      </c>
      <c r="F1" s="221">
        <v>44986</v>
      </c>
    </row>
    <row r="2" spans="1:6" s="63" customFormat="1" ht="15.75">
      <c r="A2" s="151" t="s">
        <v>121</v>
      </c>
      <c r="B2" s="65">
        <v>36380.767214435014</v>
      </c>
      <c r="C2" s="69">
        <f>B2*1.01</f>
        <v>36744.574886579365</v>
      </c>
      <c r="D2" s="190">
        <f aca="true" t="shared" si="0" ref="D2:D10">C2*1.03</f>
        <v>37846.912133176746</v>
      </c>
      <c r="E2" s="223">
        <f>IF(D2*0.01&lt;500,D2+500,D2*1.01)</f>
        <v>38346.912133176746</v>
      </c>
      <c r="F2" s="223">
        <f>E2*1.02</f>
        <v>39113.85037584028</v>
      </c>
    </row>
    <row r="3" spans="2:6" ht="15.75">
      <c r="B3" s="21">
        <v>36698.380449935015</v>
      </c>
      <c r="C3" s="66">
        <f aca="true" t="shared" si="1" ref="C3:C10">B3*1.01</f>
        <v>37065.36425443437</v>
      </c>
      <c r="D3" s="190">
        <f t="shared" si="0"/>
        <v>38177.3251820674</v>
      </c>
      <c r="E3" s="224">
        <f aca="true" t="shared" si="2" ref="E3:E10">IF(D3*0.01&lt;500,D3+500,D3*1.01)</f>
        <v>38677.3251820674</v>
      </c>
      <c r="F3" s="224">
        <f aca="true" t="shared" si="3" ref="F3:F10">E3*1.02</f>
        <v>39450.87168570875</v>
      </c>
    </row>
    <row r="4" spans="2:6" ht="15.75">
      <c r="B4" s="21">
        <v>37015.99368543501</v>
      </c>
      <c r="C4" s="66">
        <f t="shared" si="1"/>
        <v>37386.15362228936</v>
      </c>
      <c r="D4" s="190">
        <f t="shared" si="0"/>
        <v>38507.73823095804</v>
      </c>
      <c r="E4" s="224">
        <f t="shared" si="2"/>
        <v>39007.73823095804</v>
      </c>
      <c r="F4" s="224">
        <f t="shared" si="3"/>
        <v>39787.892995577204</v>
      </c>
    </row>
    <row r="5" spans="2:6" ht="15.75">
      <c r="B5" s="21">
        <v>37333.60692093501</v>
      </c>
      <c r="C5" s="66">
        <f t="shared" si="1"/>
        <v>37706.94299014436</v>
      </c>
      <c r="D5" s="190">
        <f t="shared" si="0"/>
        <v>38838.15127984869</v>
      </c>
      <c r="E5" s="224">
        <f t="shared" si="2"/>
        <v>39338.15127984869</v>
      </c>
      <c r="F5" s="224">
        <f t="shared" si="3"/>
        <v>40124.914305445665</v>
      </c>
    </row>
    <row r="6" spans="2:6" s="187" customFormat="1" ht="15">
      <c r="B6" s="188">
        <v>37651.220156435</v>
      </c>
      <c r="C6" s="189">
        <f t="shared" si="1"/>
        <v>38027.73235799935</v>
      </c>
      <c r="D6" s="191">
        <f t="shared" si="0"/>
        <v>39168.56432873933</v>
      </c>
      <c r="E6" s="224">
        <f t="shared" si="2"/>
        <v>39668.56432873933</v>
      </c>
      <c r="F6" s="224">
        <f t="shared" si="3"/>
        <v>40461.93561531412</v>
      </c>
    </row>
    <row r="7" spans="1:6" s="53" customFormat="1" ht="15">
      <c r="A7" s="116" t="s">
        <v>122</v>
      </c>
      <c r="B7" s="185">
        <v>38247.274328390005</v>
      </c>
      <c r="C7" s="186">
        <f t="shared" si="1"/>
        <v>38629.747071673904</v>
      </c>
      <c r="D7" s="190">
        <f t="shared" si="0"/>
        <v>39788.639483824125</v>
      </c>
      <c r="E7" s="223">
        <f t="shared" si="2"/>
        <v>40288.639483824125</v>
      </c>
      <c r="F7" s="450">
        <f t="shared" si="3"/>
        <v>41094.41227350061</v>
      </c>
    </row>
    <row r="8" spans="2:6" ht="15">
      <c r="B8" s="21">
        <v>39230.816647655</v>
      </c>
      <c r="C8" s="66">
        <f t="shared" si="1"/>
        <v>39623.12481413155</v>
      </c>
      <c r="D8" s="190">
        <f t="shared" si="0"/>
        <v>40811.8185585555</v>
      </c>
      <c r="E8" s="224">
        <f t="shared" si="2"/>
        <v>41311.8185585555</v>
      </c>
      <c r="F8" s="224">
        <f t="shared" si="3"/>
        <v>42138.054929726604</v>
      </c>
    </row>
    <row r="9" spans="2:6" ht="15">
      <c r="B9" s="21">
        <v>41563.156507010004</v>
      </c>
      <c r="C9" s="66">
        <f t="shared" si="1"/>
        <v>41978.788072080104</v>
      </c>
      <c r="D9" s="190">
        <f t="shared" si="0"/>
        <v>43238.15171424251</v>
      </c>
      <c r="E9" s="224">
        <f t="shared" si="2"/>
        <v>43738.15171424251</v>
      </c>
      <c r="F9" s="224">
        <f t="shared" si="3"/>
        <v>44612.91474852736</v>
      </c>
    </row>
    <row r="10" spans="2:6" ht="15">
      <c r="B10" s="21">
        <v>42621.86729201001</v>
      </c>
      <c r="C10" s="66">
        <f t="shared" si="1"/>
        <v>43048.085964930106</v>
      </c>
      <c r="D10" s="190">
        <f t="shared" si="0"/>
        <v>44339.52854387801</v>
      </c>
      <c r="E10" s="224">
        <f t="shared" si="2"/>
        <v>44839.52854387801</v>
      </c>
      <c r="F10" s="224">
        <f t="shared" si="3"/>
        <v>45736.31911475557</v>
      </c>
    </row>
    <row r="11" ht="15">
      <c r="I11" s="158"/>
    </row>
    <row r="12" spans="6:9" ht="15">
      <c r="F12" s="224"/>
      <c r="I12" s="158"/>
    </row>
    <row r="13" spans="6:9" ht="15">
      <c r="F13" s="224"/>
      <c r="I13" s="158"/>
    </row>
    <row r="14" spans="6:9" ht="15">
      <c r="F14" s="224"/>
      <c r="I14" s="158"/>
    </row>
    <row r="15" ht="15">
      <c r="F15" s="224"/>
    </row>
    <row r="16" ht="15">
      <c r="F16" s="224"/>
    </row>
    <row r="17" ht="15">
      <c r="F17" s="224"/>
    </row>
    <row r="18" ht="15">
      <c r="F18" s="224"/>
    </row>
    <row r="19" spans="6:10" ht="15">
      <c r="F19" s="224"/>
      <c r="G19" s="158"/>
      <c r="H19" s="158"/>
      <c r="I19" s="158"/>
      <c r="J19" s="158"/>
    </row>
    <row r="20" ht="15">
      <c r="F20" s="224"/>
    </row>
    <row r="22" spans="6:9" ht="15">
      <c r="F22" s="158"/>
      <c r="G22" s="158"/>
      <c r="H22" s="158"/>
      <c r="I22" s="158"/>
    </row>
    <row r="26" spans="1:10" s="32" customFormat="1" ht="30.75" customHeight="1" thickBot="1">
      <c r="A26" s="724" t="s">
        <v>324</v>
      </c>
      <c r="B26" s="725"/>
      <c r="C26" s="725"/>
      <c r="D26" s="725"/>
      <c r="E26" s="725"/>
      <c r="F26" s="725"/>
      <c r="G26" s="725"/>
      <c r="H26" s="725"/>
      <c r="I26" s="726"/>
      <c r="J26" s="344"/>
    </row>
    <row r="27" ht="15.75" thickTop="1"/>
  </sheetData>
  <sheetProtection/>
  <mergeCells count="1">
    <mergeCell ref="A26:I26"/>
  </mergeCells>
  <hyperlinks>
    <hyperlink ref="A26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3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20.10546875" style="59" customWidth="1"/>
    <col min="2" max="2" width="16.3359375" style="20" hidden="1" customWidth="1"/>
    <col min="3" max="3" width="10.5546875" style="59" hidden="1" customWidth="1"/>
    <col min="4" max="4" width="19.21484375" style="59" hidden="1" customWidth="1"/>
    <col min="5" max="5" width="9.6640625" style="59" bestFit="1" customWidth="1"/>
    <col min="6" max="6" width="9.4453125" style="59" bestFit="1" customWidth="1"/>
    <col min="7" max="16384" width="8.88671875" style="59" customWidth="1"/>
  </cols>
  <sheetData>
    <row r="1" spans="1:6" s="41" customFormat="1" ht="24" customHeight="1">
      <c r="A1" s="41" t="s">
        <v>400</v>
      </c>
      <c r="B1" s="25">
        <v>44470</v>
      </c>
      <c r="C1" s="25">
        <v>44593</v>
      </c>
      <c r="D1" s="210">
        <v>44594</v>
      </c>
      <c r="E1" s="221">
        <v>44835</v>
      </c>
      <c r="F1" s="221">
        <v>44986</v>
      </c>
    </row>
    <row r="2" spans="1:6" ht="15">
      <c r="A2" s="141" t="s">
        <v>79</v>
      </c>
      <c r="B2" s="21">
        <v>58391.4440917805</v>
      </c>
      <c r="C2" s="12">
        <f>B2*1.01</f>
        <v>58975.3585326983</v>
      </c>
      <c r="D2" s="12">
        <f aca="true" t="shared" si="0" ref="D2:D20">C2*1.03</f>
        <v>60744.61928867925</v>
      </c>
      <c r="E2" s="223">
        <f>IF(D2*0.01&lt;500,D2+500,D2*1.01)</f>
        <v>61352.06548156604</v>
      </c>
      <c r="F2" s="223">
        <f>E2*1.02</f>
        <v>62579.10679119736</v>
      </c>
    </row>
    <row r="3" spans="1:6" ht="15">
      <c r="A3" s="144"/>
      <c r="B3" s="21">
        <v>61079.819389089316</v>
      </c>
      <c r="C3" s="12">
        <f aca="true" t="shared" si="1" ref="C3:C20">B3*1.01</f>
        <v>61690.61758298021</v>
      </c>
      <c r="D3" s="12">
        <f t="shared" si="0"/>
        <v>63541.336110469616</v>
      </c>
      <c r="E3" s="224">
        <f aca="true" t="shared" si="2" ref="E3:E20">IF(D3*0.01&lt;500,D3+500,D3*1.01)</f>
        <v>64176.749471574316</v>
      </c>
      <c r="F3" s="224">
        <f aca="true" t="shared" si="3" ref="F3:F20">E3*1.02</f>
        <v>65460.2844610058</v>
      </c>
    </row>
    <row r="4" spans="1:6" ht="15">
      <c r="A4" s="144"/>
      <c r="B4" s="21">
        <v>70454.7550024151</v>
      </c>
      <c r="C4" s="12">
        <f t="shared" si="1"/>
        <v>71159.30255243924</v>
      </c>
      <c r="D4" s="12">
        <f t="shared" si="0"/>
        <v>73294.08162901242</v>
      </c>
      <c r="E4" s="224">
        <f t="shared" si="2"/>
        <v>74027.02244530254</v>
      </c>
      <c r="F4" s="224">
        <f t="shared" si="3"/>
        <v>75507.56289420859</v>
      </c>
    </row>
    <row r="5" spans="1:6" ht="15">
      <c r="A5" s="144"/>
      <c r="B5" s="21">
        <v>72909</v>
      </c>
      <c r="C5" s="12">
        <f t="shared" si="1"/>
        <v>73638.09</v>
      </c>
      <c r="D5" s="12">
        <f t="shared" si="0"/>
        <v>75847.2327</v>
      </c>
      <c r="E5" s="224">
        <f t="shared" si="2"/>
        <v>76605.70502699999</v>
      </c>
      <c r="F5" s="224">
        <f t="shared" si="3"/>
        <v>78137.81912753999</v>
      </c>
    </row>
    <row r="6" spans="1:6" ht="15">
      <c r="A6" s="144"/>
      <c r="B6" s="21">
        <v>75390</v>
      </c>
      <c r="C6" s="12">
        <f t="shared" si="1"/>
        <v>76143.9</v>
      </c>
      <c r="D6" s="12">
        <f t="shared" si="0"/>
        <v>78428.21699999999</v>
      </c>
      <c r="E6" s="224">
        <f t="shared" si="2"/>
        <v>79212.49917</v>
      </c>
      <c r="F6" s="224">
        <f t="shared" si="3"/>
        <v>80796.7491534</v>
      </c>
    </row>
    <row r="7" spans="1:6" ht="15">
      <c r="A7" s="144"/>
      <c r="B7" s="21">
        <v>77882</v>
      </c>
      <c r="C7" s="12">
        <f t="shared" si="1"/>
        <v>78660.82</v>
      </c>
      <c r="D7" s="12">
        <f t="shared" si="0"/>
        <v>81020.64460000001</v>
      </c>
      <c r="E7" s="224">
        <f t="shared" si="2"/>
        <v>81830.85104600001</v>
      </c>
      <c r="F7" s="224">
        <f t="shared" si="3"/>
        <v>83467.46806692002</v>
      </c>
    </row>
    <row r="8" spans="1:6" ht="15">
      <c r="A8" s="144"/>
      <c r="B8" s="21">
        <v>80387</v>
      </c>
      <c r="C8" s="12">
        <f t="shared" si="1"/>
        <v>81190.87</v>
      </c>
      <c r="D8" s="12">
        <f t="shared" si="0"/>
        <v>83626.5961</v>
      </c>
      <c r="E8" s="224">
        <f t="shared" si="2"/>
        <v>84462.86206099999</v>
      </c>
      <c r="F8" s="224">
        <f t="shared" si="3"/>
        <v>86152.11930221999</v>
      </c>
    </row>
    <row r="9" spans="1:6" ht="15">
      <c r="A9" s="144"/>
      <c r="B9" s="21">
        <v>82873</v>
      </c>
      <c r="C9" s="12">
        <f t="shared" si="1"/>
        <v>83701.73</v>
      </c>
      <c r="D9" s="12">
        <f t="shared" si="0"/>
        <v>86212.7819</v>
      </c>
      <c r="E9" s="224">
        <f t="shared" si="2"/>
        <v>87074.909719</v>
      </c>
      <c r="F9" s="224">
        <f t="shared" si="3"/>
        <v>88816.40791338001</v>
      </c>
    </row>
    <row r="10" spans="1:6" ht="15">
      <c r="A10" s="144"/>
      <c r="B10" s="21">
        <v>85358</v>
      </c>
      <c r="C10" s="12">
        <f t="shared" si="1"/>
        <v>86211.58</v>
      </c>
      <c r="D10" s="12">
        <f t="shared" si="0"/>
        <v>88797.9274</v>
      </c>
      <c r="E10" s="224">
        <f t="shared" si="2"/>
        <v>89685.906674</v>
      </c>
      <c r="F10" s="224">
        <f t="shared" si="3"/>
        <v>91479.62480748</v>
      </c>
    </row>
    <row r="11" spans="1:6" ht="15">
      <c r="A11" s="144"/>
      <c r="B11" s="21">
        <v>87855</v>
      </c>
      <c r="C11" s="12">
        <f t="shared" si="1"/>
        <v>88733.55</v>
      </c>
      <c r="D11" s="12">
        <f t="shared" si="0"/>
        <v>91395.5565</v>
      </c>
      <c r="E11" s="224">
        <f t="shared" si="2"/>
        <v>92309.512065</v>
      </c>
      <c r="F11" s="224">
        <f t="shared" si="3"/>
        <v>94155.70230630001</v>
      </c>
    </row>
    <row r="12" spans="1:6" s="193" customFormat="1" ht="15">
      <c r="A12" s="195" t="s">
        <v>4</v>
      </c>
      <c r="B12" s="188">
        <v>90346</v>
      </c>
      <c r="C12" s="196">
        <f t="shared" si="1"/>
        <v>91249.46</v>
      </c>
      <c r="D12" s="196">
        <f t="shared" si="0"/>
        <v>93986.94380000001</v>
      </c>
      <c r="E12" s="224">
        <f t="shared" si="2"/>
        <v>94926.813238</v>
      </c>
      <c r="F12" s="224">
        <f t="shared" si="3"/>
        <v>96825.34950276</v>
      </c>
    </row>
    <row r="13" spans="1:6" s="11" customFormat="1" ht="15">
      <c r="A13" s="18" t="s">
        <v>78</v>
      </c>
      <c r="B13" s="185">
        <v>79451</v>
      </c>
      <c r="C13" s="194">
        <f t="shared" si="1"/>
        <v>80245.51</v>
      </c>
      <c r="D13" s="12">
        <f t="shared" si="0"/>
        <v>82652.8753</v>
      </c>
      <c r="E13" s="223">
        <f t="shared" si="2"/>
        <v>83479.404053</v>
      </c>
      <c r="F13" s="450">
        <f t="shared" si="3"/>
        <v>85148.99213406001</v>
      </c>
    </row>
    <row r="14" spans="1:6" ht="15">
      <c r="A14" s="145"/>
      <c r="B14" s="21">
        <v>82157</v>
      </c>
      <c r="C14" s="12">
        <f t="shared" si="1"/>
        <v>82978.57</v>
      </c>
      <c r="D14" s="12">
        <f t="shared" si="0"/>
        <v>85467.92710000002</v>
      </c>
      <c r="E14" s="224">
        <f t="shared" si="2"/>
        <v>86322.60637100002</v>
      </c>
      <c r="F14" s="224">
        <f t="shared" si="3"/>
        <v>88049.05849842002</v>
      </c>
    </row>
    <row r="15" spans="1:6" ht="15">
      <c r="A15" s="144"/>
      <c r="B15" s="21">
        <v>84851</v>
      </c>
      <c r="C15" s="12">
        <f t="shared" si="1"/>
        <v>85699.51</v>
      </c>
      <c r="D15" s="12">
        <f t="shared" si="0"/>
        <v>88270.4953</v>
      </c>
      <c r="E15" s="224">
        <f t="shared" si="2"/>
        <v>89153.200253</v>
      </c>
      <c r="F15" s="224">
        <f t="shared" si="3"/>
        <v>90936.26425806001</v>
      </c>
    </row>
    <row r="16" spans="1:6" ht="15">
      <c r="A16" s="144"/>
      <c r="B16" s="21">
        <v>87563</v>
      </c>
      <c r="C16" s="12">
        <f t="shared" si="1"/>
        <v>88438.63</v>
      </c>
      <c r="D16" s="12">
        <f t="shared" si="0"/>
        <v>91091.78890000001</v>
      </c>
      <c r="E16" s="224">
        <f t="shared" si="2"/>
        <v>92002.70678900002</v>
      </c>
      <c r="F16" s="224">
        <f t="shared" si="3"/>
        <v>93842.76092478001</v>
      </c>
    </row>
    <row r="17" spans="1:6" ht="15">
      <c r="A17" s="144"/>
      <c r="B17" s="21">
        <v>90260</v>
      </c>
      <c r="C17" s="12">
        <f t="shared" si="1"/>
        <v>91162.6</v>
      </c>
      <c r="D17" s="12">
        <f t="shared" si="0"/>
        <v>93897.478</v>
      </c>
      <c r="E17" s="224">
        <f t="shared" si="2"/>
        <v>94836.45278</v>
      </c>
      <c r="F17" s="224">
        <f t="shared" si="3"/>
        <v>96733.18183560001</v>
      </c>
    </row>
    <row r="18" spans="1:6" ht="15">
      <c r="A18" s="144"/>
      <c r="B18" s="21">
        <v>92955</v>
      </c>
      <c r="C18" s="12">
        <f t="shared" si="1"/>
        <v>93884.55</v>
      </c>
      <c r="D18" s="12">
        <f t="shared" si="0"/>
        <v>96701.0865</v>
      </c>
      <c r="E18" s="224">
        <f t="shared" si="2"/>
        <v>97668.09736500001</v>
      </c>
      <c r="F18" s="224">
        <f t="shared" si="3"/>
        <v>99621.45931230001</v>
      </c>
    </row>
    <row r="19" spans="1:6" ht="15">
      <c r="A19" s="144"/>
      <c r="B19" s="21">
        <v>95664</v>
      </c>
      <c r="C19" s="12">
        <f t="shared" si="1"/>
        <v>96620.64</v>
      </c>
      <c r="D19" s="12">
        <f t="shared" si="0"/>
        <v>99519.2592</v>
      </c>
      <c r="E19" s="224">
        <f t="shared" si="2"/>
        <v>100514.451792</v>
      </c>
      <c r="F19" s="224">
        <f t="shared" si="3"/>
        <v>102524.74082784001</v>
      </c>
    </row>
    <row r="20" spans="1:6" ht="15">
      <c r="A20" s="144"/>
      <c r="B20" s="21">
        <v>98357</v>
      </c>
      <c r="C20" s="12">
        <f t="shared" si="1"/>
        <v>99340.57</v>
      </c>
      <c r="D20" s="12">
        <f t="shared" si="0"/>
        <v>102320.78710000002</v>
      </c>
      <c r="E20" s="224">
        <f t="shared" si="2"/>
        <v>103343.99497100002</v>
      </c>
      <c r="F20" s="224">
        <f t="shared" si="3"/>
        <v>105410.87487042003</v>
      </c>
    </row>
    <row r="21" ht="15">
      <c r="F21" s="224"/>
    </row>
    <row r="22" ht="15">
      <c r="F22" s="224"/>
    </row>
    <row r="23" ht="15">
      <c r="F23" s="224"/>
    </row>
    <row r="24" ht="15">
      <c r="F24" s="3"/>
    </row>
    <row r="25" ht="15">
      <c r="F25" s="3"/>
    </row>
    <row r="26" ht="15">
      <c r="F26" s="201"/>
    </row>
    <row r="30" spans="1:10" s="32" customFormat="1" ht="30.75" customHeight="1" thickBot="1">
      <c r="A30" s="724" t="s">
        <v>324</v>
      </c>
      <c r="B30" s="725"/>
      <c r="C30" s="725"/>
      <c r="D30" s="725"/>
      <c r="E30" s="725"/>
      <c r="F30" s="725"/>
      <c r="G30" s="725"/>
      <c r="H30" s="725"/>
      <c r="I30" s="726"/>
      <c r="J30" s="344"/>
    </row>
    <row r="31" ht="15.75" thickTop="1"/>
  </sheetData>
  <sheetProtection/>
  <mergeCells count="1">
    <mergeCell ref="A30:I30"/>
  </mergeCells>
  <hyperlinks>
    <hyperlink ref="A30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R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3" sqref="E33"/>
    </sheetView>
  </sheetViews>
  <sheetFormatPr defaultColWidth="8.88671875" defaultRowHeight="15"/>
  <cols>
    <col min="1" max="1" width="54.21484375" style="86" bestFit="1" customWidth="1"/>
    <col min="2" max="2" width="10.6640625" style="86" hidden="1" customWidth="1"/>
    <col min="3" max="3" width="9.21484375" style="86" hidden="1" customWidth="1"/>
    <col min="4" max="4" width="9.4453125" style="86" hidden="1" customWidth="1"/>
    <col min="5" max="5" width="9.6640625" style="86" bestFit="1" customWidth="1"/>
    <col min="6" max="6" width="9.4453125" style="86" bestFit="1" customWidth="1"/>
    <col min="7" max="16384" width="8.88671875" style="86" customWidth="1"/>
  </cols>
  <sheetData>
    <row r="1" spans="1:44" s="96" customFormat="1" ht="15.75">
      <c r="A1" s="95" t="s">
        <v>401</v>
      </c>
      <c r="B1" s="38">
        <v>44470</v>
      </c>
      <c r="C1" s="38">
        <v>44593</v>
      </c>
      <c r="D1" s="213">
        <v>44594</v>
      </c>
      <c r="E1" s="221">
        <v>44835</v>
      </c>
      <c r="F1" s="221">
        <v>44986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s="99" customFormat="1" ht="15.75">
      <c r="A2" s="97" t="s">
        <v>70</v>
      </c>
      <c r="B2" s="109">
        <v>88033</v>
      </c>
      <c r="C2" s="109">
        <f>B2*1.01</f>
        <v>88913.33</v>
      </c>
      <c r="D2" s="109">
        <f>C2*1.03</f>
        <v>91580.7299</v>
      </c>
      <c r="E2" s="223">
        <f aca="true" t="shared" si="0" ref="E2:E17">IF(D2*0.01&lt;500,D2+500,D2*1.01)</f>
        <v>92496.53719900001</v>
      </c>
      <c r="F2" s="223">
        <f>E2*1.02</f>
        <v>94346.46794298002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4" ht="15.75">
      <c r="A3" s="18"/>
      <c r="B3" s="109">
        <v>91460</v>
      </c>
      <c r="C3" s="109">
        <f aca="true" t="shared" si="1" ref="C3:C17">B3*1.01</f>
        <v>92374.6</v>
      </c>
      <c r="D3" s="378">
        <f aca="true" t="shared" si="2" ref="D3:D17">C3*1.03</f>
        <v>95145.838</v>
      </c>
      <c r="E3" s="224">
        <f t="shared" si="0"/>
        <v>96097.29638</v>
      </c>
      <c r="F3" s="224">
        <f aca="true" t="shared" si="3" ref="F3:F17">E3*1.02</f>
        <v>98019.2423076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4" ht="15.75">
      <c r="A4" s="85"/>
      <c r="B4" s="109">
        <v>94886</v>
      </c>
      <c r="C4" s="109">
        <f t="shared" si="1"/>
        <v>95834.86</v>
      </c>
      <c r="D4" s="378">
        <f t="shared" si="2"/>
        <v>98709.90580000001</v>
      </c>
      <c r="E4" s="224">
        <f t="shared" si="0"/>
        <v>99697.00485800001</v>
      </c>
      <c r="F4" s="224">
        <f t="shared" si="3"/>
        <v>101690.94495516001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</row>
    <row r="5" spans="1:44" ht="15.75">
      <c r="A5" s="85"/>
      <c r="B5" s="109">
        <v>98312</v>
      </c>
      <c r="C5" s="109">
        <f t="shared" si="1"/>
        <v>99295.12</v>
      </c>
      <c r="D5" s="378">
        <f t="shared" si="2"/>
        <v>102273.9736</v>
      </c>
      <c r="E5" s="224">
        <f t="shared" si="0"/>
        <v>103296.713336</v>
      </c>
      <c r="F5" s="224">
        <f t="shared" si="3"/>
        <v>105362.64760272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</row>
    <row r="6" spans="1:44" ht="15.75">
      <c r="A6" s="85"/>
      <c r="B6" s="109">
        <v>101740</v>
      </c>
      <c r="C6" s="109">
        <f t="shared" si="1"/>
        <v>102757.4</v>
      </c>
      <c r="D6" s="378">
        <f t="shared" si="2"/>
        <v>105840.122</v>
      </c>
      <c r="E6" s="224">
        <f t="shared" si="0"/>
        <v>106898.52322</v>
      </c>
      <c r="F6" s="224">
        <f t="shared" si="3"/>
        <v>109036.4936844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ht="15.75">
      <c r="A7" s="18" t="s">
        <v>67</v>
      </c>
      <c r="B7" s="109">
        <v>104934</v>
      </c>
      <c r="C7" s="109">
        <f t="shared" si="1"/>
        <v>105983.34</v>
      </c>
      <c r="D7" s="378">
        <f t="shared" si="2"/>
        <v>109162.8402</v>
      </c>
      <c r="E7" s="224">
        <f t="shared" si="0"/>
        <v>110254.46860200001</v>
      </c>
      <c r="F7" s="224">
        <f t="shared" si="3"/>
        <v>112459.55797404001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</row>
    <row r="8" spans="1:44" s="173" customFormat="1" ht="15.75">
      <c r="A8" s="170" t="s">
        <v>68</v>
      </c>
      <c r="B8" s="171">
        <v>108242</v>
      </c>
      <c r="C8" s="171">
        <f t="shared" si="1"/>
        <v>109324.42</v>
      </c>
      <c r="D8" s="171">
        <f t="shared" si="2"/>
        <v>112604.1526</v>
      </c>
      <c r="E8" s="245">
        <f t="shared" si="0"/>
        <v>113730.194126</v>
      </c>
      <c r="F8" s="224">
        <f t="shared" si="3"/>
        <v>116004.79800852001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</row>
    <row r="9" spans="1:44" ht="15.75">
      <c r="A9" s="18" t="s">
        <v>43</v>
      </c>
      <c r="B9" s="169">
        <v>75483</v>
      </c>
      <c r="C9" s="169">
        <f t="shared" si="1"/>
        <v>76237.83</v>
      </c>
      <c r="D9" s="169">
        <f t="shared" si="2"/>
        <v>78524.9649</v>
      </c>
      <c r="E9" s="224">
        <f t="shared" si="0"/>
        <v>79310.21454900001</v>
      </c>
      <c r="F9" s="450">
        <f t="shared" si="3"/>
        <v>80896.41883998002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</row>
    <row r="10" spans="1:44" ht="15.75">
      <c r="A10" s="18" t="s">
        <v>4</v>
      </c>
      <c r="B10" s="109">
        <v>78131</v>
      </c>
      <c r="C10" s="109">
        <f t="shared" si="1"/>
        <v>78912.31</v>
      </c>
      <c r="D10" s="378">
        <f t="shared" si="2"/>
        <v>81279.6793</v>
      </c>
      <c r="E10" s="224">
        <f t="shared" si="0"/>
        <v>82092.476093</v>
      </c>
      <c r="F10" s="224">
        <f t="shared" si="3"/>
        <v>83734.32561486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</row>
    <row r="11" spans="1:44" ht="15.75">
      <c r="A11" s="18" t="s">
        <v>4</v>
      </c>
      <c r="B11" s="109">
        <v>80778</v>
      </c>
      <c r="C11" s="109">
        <f t="shared" si="1"/>
        <v>81585.78</v>
      </c>
      <c r="D11" s="378">
        <f t="shared" si="2"/>
        <v>84033.3534</v>
      </c>
      <c r="E11" s="224">
        <f t="shared" si="0"/>
        <v>84873.68693400001</v>
      </c>
      <c r="F11" s="224">
        <f t="shared" si="3"/>
        <v>86571.16067268001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</row>
    <row r="12" spans="1:44" ht="15.75">
      <c r="A12" s="85"/>
      <c r="B12" s="107">
        <v>83430</v>
      </c>
      <c r="C12" s="108">
        <f t="shared" si="1"/>
        <v>84264.3</v>
      </c>
      <c r="D12" s="378">
        <f t="shared" si="2"/>
        <v>86792.229</v>
      </c>
      <c r="E12" s="224">
        <f t="shared" si="0"/>
        <v>87660.15129000001</v>
      </c>
      <c r="F12" s="224">
        <f t="shared" si="3"/>
        <v>89413.35431580001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</row>
    <row r="13" spans="1:44" ht="15.75">
      <c r="A13" s="85"/>
      <c r="B13" s="107">
        <v>86083</v>
      </c>
      <c r="C13" s="108">
        <f t="shared" si="1"/>
        <v>86943.83</v>
      </c>
      <c r="D13" s="378">
        <f t="shared" si="2"/>
        <v>89552.1449</v>
      </c>
      <c r="E13" s="224">
        <f t="shared" si="0"/>
        <v>90447.666349</v>
      </c>
      <c r="F13" s="224">
        <f t="shared" si="3"/>
        <v>92256.61967598001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</row>
    <row r="14" spans="1:44" ht="15.75">
      <c r="A14" s="85"/>
      <c r="B14" s="107">
        <v>88729</v>
      </c>
      <c r="C14" s="108">
        <f t="shared" si="1"/>
        <v>89616.29</v>
      </c>
      <c r="D14" s="378">
        <f t="shared" si="2"/>
        <v>92304.7787</v>
      </c>
      <c r="E14" s="224">
        <f t="shared" si="0"/>
        <v>93227.826487</v>
      </c>
      <c r="F14" s="224">
        <f t="shared" si="3"/>
        <v>95092.38301674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</row>
    <row r="15" spans="1:44" ht="15.75">
      <c r="A15" s="85"/>
      <c r="B15" s="107">
        <v>91583</v>
      </c>
      <c r="C15" s="108">
        <f t="shared" si="1"/>
        <v>92498.83</v>
      </c>
      <c r="D15" s="378">
        <f t="shared" si="2"/>
        <v>95273.79490000001</v>
      </c>
      <c r="E15" s="224">
        <f t="shared" si="0"/>
        <v>96226.53284900001</v>
      </c>
      <c r="F15" s="224">
        <f t="shared" si="3"/>
        <v>98151.06350598001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</row>
    <row r="16" spans="1:44" ht="15.75">
      <c r="A16" s="85"/>
      <c r="B16" s="107">
        <v>94252</v>
      </c>
      <c r="C16" s="108">
        <f t="shared" si="1"/>
        <v>95194.52</v>
      </c>
      <c r="D16" s="378">
        <f t="shared" si="2"/>
        <v>98050.35560000001</v>
      </c>
      <c r="E16" s="224">
        <f t="shared" si="0"/>
        <v>99030.859156</v>
      </c>
      <c r="F16" s="224">
        <f t="shared" si="3"/>
        <v>101011.47633912001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</row>
    <row r="17" spans="1:44" ht="15.75">
      <c r="A17" s="85"/>
      <c r="B17" s="107">
        <v>97082</v>
      </c>
      <c r="C17" s="109">
        <f t="shared" si="1"/>
        <v>98052.82</v>
      </c>
      <c r="D17" s="378">
        <f t="shared" si="2"/>
        <v>100994.40460000001</v>
      </c>
      <c r="E17" s="224">
        <f t="shared" si="0"/>
        <v>102004.34864600001</v>
      </c>
      <c r="F17" s="224">
        <f t="shared" si="3"/>
        <v>104044.43561892002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</row>
    <row r="18" spans="1:44" s="102" customFormat="1" ht="15.75">
      <c r="A18" s="100"/>
      <c r="B18" s="110"/>
      <c r="C18" s="108"/>
      <c r="D18" s="101"/>
      <c r="E18" s="85"/>
      <c r="F18" s="224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</row>
    <row r="19" spans="1:44" ht="15.75">
      <c r="A19" s="18"/>
      <c r="B19" s="107"/>
      <c r="C19" s="109"/>
      <c r="D19" s="85"/>
      <c r="E19" s="85"/>
      <c r="F19" s="22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s="105" customFormat="1" ht="15.75">
      <c r="A20" s="103"/>
      <c r="B20" s="111"/>
      <c r="C20" s="112"/>
      <c r="D20" s="104"/>
      <c r="E20" s="104"/>
      <c r="F20" s="450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</row>
    <row r="21" spans="1:44" ht="15.75">
      <c r="A21" s="18"/>
      <c r="B21" s="107"/>
      <c r="C21" s="108"/>
      <c r="D21" s="85"/>
      <c r="E21" s="85"/>
      <c r="F21" s="22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5.75">
      <c r="A22" s="85"/>
      <c r="B22" s="107"/>
      <c r="C22" s="108"/>
      <c r="D22" s="85"/>
      <c r="E22" s="85"/>
      <c r="F22" s="22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</row>
    <row r="23" spans="1:44" ht="15.75">
      <c r="A23" s="85"/>
      <c r="B23" s="107"/>
      <c r="C23" s="108"/>
      <c r="D23" s="85"/>
      <c r="E23" s="85"/>
      <c r="F23" s="22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ht="15">
      <c r="A24" s="85"/>
      <c r="B24" s="107"/>
      <c r="C24" s="108"/>
      <c r="D24" s="85"/>
      <c r="E24" s="85"/>
      <c r="F24" s="3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1:44" ht="15">
      <c r="A25" s="85"/>
      <c r="B25" s="107"/>
      <c r="C25" s="108"/>
      <c r="D25" s="85"/>
      <c r="E25" s="85"/>
      <c r="F25" s="3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s="106" customFormat="1" ht="18">
      <c r="A26" s="86"/>
      <c r="B26" s="107"/>
      <c r="C26" s="108"/>
      <c r="D26" s="85"/>
      <c r="E26" s="85"/>
      <c r="F26" s="201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10" s="32" customFormat="1" ht="30.75" customHeight="1" thickBot="1">
      <c r="A27" s="724" t="s">
        <v>324</v>
      </c>
      <c r="B27" s="725"/>
      <c r="C27" s="725"/>
      <c r="D27" s="725"/>
      <c r="E27" s="725"/>
      <c r="F27" s="725"/>
      <c r="G27" s="725"/>
      <c r="H27" s="725"/>
      <c r="I27" s="726"/>
      <c r="J27" s="344"/>
    </row>
    <row r="28" spans="2:44" ht="15.75" thickTop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ht="1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ht="1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ht="1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</row>
    <row r="33" spans="2:44" ht="1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</row>
    <row r="34" spans="2:44" ht="1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ht="15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ht="1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ht="1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2:44" ht="1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2:44" ht="1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2:44" ht="1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2:44" ht="1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2:44" ht="1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</row>
    <row r="43" spans="2:44" ht="1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</row>
    <row r="44" spans="2:44" ht="1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</row>
    <row r="45" spans="2:44" ht="1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2:44" ht="1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</row>
    <row r="47" spans="2:44" ht="1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</row>
  </sheetData>
  <sheetProtection/>
  <mergeCells count="1">
    <mergeCell ref="A27:I27"/>
  </mergeCells>
  <hyperlinks>
    <hyperlink ref="A27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3"/>
  <headerFooter alignWithMargins="0">
    <oddFooter>&amp;C&amp;Z&amp;F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K84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9.88671875" style="20" bestFit="1" customWidth="1"/>
    <col min="2" max="2" width="6.88671875" style="20" hidden="1" customWidth="1"/>
    <col min="3" max="3" width="16.99609375" style="20" hidden="1" customWidth="1"/>
    <col min="4" max="4" width="9.88671875" style="20" hidden="1" customWidth="1"/>
    <col min="5" max="5" width="13.88671875" style="20" hidden="1" customWidth="1"/>
    <col min="6" max="6" width="9.88671875" style="20" hidden="1" customWidth="1"/>
    <col min="7" max="7" width="13.88671875" style="20" hidden="1" customWidth="1"/>
    <col min="8" max="8" width="9.88671875" style="20" bestFit="1" customWidth="1"/>
    <col min="9" max="9" width="14.21484375" style="20" bestFit="1" customWidth="1"/>
    <col min="10" max="10" width="9.88671875" style="20" bestFit="1" customWidth="1"/>
    <col min="11" max="11" width="14.10546875" style="20" customWidth="1"/>
    <col min="12" max="16384" width="8.88671875" style="20" customWidth="1"/>
  </cols>
  <sheetData>
    <row r="1" spans="1:11" s="41" customFormat="1" ht="30.75">
      <c r="A1" s="220" t="s">
        <v>60</v>
      </c>
      <c r="B1" s="25">
        <v>44470</v>
      </c>
      <c r="C1" s="87" t="s">
        <v>131</v>
      </c>
      <c r="D1" s="87">
        <v>44594</v>
      </c>
      <c r="E1" s="217" t="s">
        <v>155</v>
      </c>
      <c r="F1" s="221">
        <v>44835</v>
      </c>
      <c r="G1" s="338" t="s">
        <v>157</v>
      </c>
      <c r="H1" s="221">
        <v>44958</v>
      </c>
      <c r="I1" s="338" t="s">
        <v>382</v>
      </c>
      <c r="J1" s="221">
        <v>44986</v>
      </c>
      <c r="K1" s="338" t="s">
        <v>371</v>
      </c>
    </row>
    <row r="2" spans="1:11" ht="15">
      <c r="A2" s="24" t="s">
        <v>61</v>
      </c>
      <c r="B2" s="21">
        <v>58793.018915440305</v>
      </c>
      <c r="C2" s="21">
        <v>53020.64681318127</v>
      </c>
      <c r="D2" s="21">
        <f aca="true" t="shared" si="0" ref="D2:D10">B2*1.03</f>
        <v>60556.80948290352</v>
      </c>
      <c r="E2" s="21">
        <f aca="true" t="shared" si="1" ref="E2:E10">C2*1.03</f>
        <v>54611.26621757671</v>
      </c>
      <c r="F2" s="21">
        <f>IF(D2*0.01&lt;500,D2+500,D2*1.01)</f>
        <v>61162.37757773256</v>
      </c>
      <c r="G2" s="21">
        <f>IF(E2*0.01&lt;500,E2+500,E2*1.01)</f>
        <v>55157.378879752476</v>
      </c>
      <c r="H2" s="682">
        <v>61774.001353509884</v>
      </c>
      <c r="I2" s="682">
        <v>55708.95266855</v>
      </c>
      <c r="J2" s="688">
        <f>H2*1.02</f>
        <v>63009.48138058008</v>
      </c>
      <c r="K2" s="688">
        <f>I2*1.02</f>
        <v>56823.131721921</v>
      </c>
    </row>
    <row r="3" spans="1:11" ht="15">
      <c r="A3" s="24"/>
      <c r="B3" s="21">
        <v>61295.44330918252</v>
      </c>
      <c r="C3" s="21">
        <v>56392.68841126268</v>
      </c>
      <c r="D3" s="21">
        <f t="shared" si="0"/>
        <v>63134.306608458</v>
      </c>
      <c r="E3" s="21">
        <f t="shared" si="1"/>
        <v>58084.46906360056</v>
      </c>
      <c r="F3" s="21">
        <f aca="true" t="shared" si="2" ref="F3:F22">IF(D3*0.01&lt;500,D3+500,D3*1.01)</f>
        <v>63765.649674542576</v>
      </c>
      <c r="G3" s="21">
        <f aca="true" t="shared" si="3" ref="G3:G14">IF(E3*0.01&lt;500,E3+500,E3*1.01)</f>
        <v>58665.313754236566</v>
      </c>
      <c r="H3" s="682">
        <v>64403.306171288</v>
      </c>
      <c r="I3" s="682">
        <v>59251.96689177893</v>
      </c>
      <c r="J3" s="688">
        <f aca="true" t="shared" si="4" ref="J3:K18">H3*1.02</f>
        <v>65691.37229471376</v>
      </c>
      <c r="K3" s="688">
        <f t="shared" si="4"/>
        <v>60437.00622961451</v>
      </c>
    </row>
    <row r="4" spans="1:11" ht="15">
      <c r="A4" s="24"/>
      <c r="B4" s="21">
        <v>63784.02029521233</v>
      </c>
      <c r="C4" s="21">
        <v>58793.018915440305</v>
      </c>
      <c r="D4" s="21">
        <f t="shared" si="0"/>
        <v>65697.5409040687</v>
      </c>
      <c r="E4" s="21">
        <f t="shared" si="1"/>
        <v>60556.80948290352</v>
      </c>
      <c r="F4" s="21">
        <f t="shared" si="2"/>
        <v>66354.51631310939</v>
      </c>
      <c r="G4" s="21">
        <f t="shared" si="3"/>
        <v>61162.37757773256</v>
      </c>
      <c r="H4" s="682">
        <v>67018.06147624049</v>
      </c>
      <c r="I4" s="682">
        <v>61774.001353509884</v>
      </c>
      <c r="J4" s="688">
        <f t="shared" si="4"/>
        <v>68358.4227057653</v>
      </c>
      <c r="K4" s="688">
        <f t="shared" si="4"/>
        <v>63009.48138058008</v>
      </c>
    </row>
    <row r="5" spans="1:11" ht="15">
      <c r="A5" s="24"/>
      <c r="B5" s="21">
        <v>66252.81527022441</v>
      </c>
      <c r="C5" s="21">
        <v>61295.44330918252</v>
      </c>
      <c r="D5" s="21">
        <f t="shared" si="0"/>
        <v>68240.39972833115</v>
      </c>
      <c r="E5" s="21">
        <f t="shared" si="1"/>
        <v>63134.306608458</v>
      </c>
      <c r="F5" s="21">
        <f t="shared" si="2"/>
        <v>68922.80372561446</v>
      </c>
      <c r="G5" s="21">
        <f t="shared" si="3"/>
        <v>63765.649674542576</v>
      </c>
      <c r="H5" s="682">
        <v>69612.03176287061</v>
      </c>
      <c r="I5" s="682">
        <v>64403.306171288</v>
      </c>
      <c r="J5" s="688">
        <f t="shared" si="4"/>
        <v>71004.27239812803</v>
      </c>
      <c r="K5" s="688">
        <f t="shared" si="4"/>
        <v>65691.37229471376</v>
      </c>
    </row>
    <row r="6" spans="1:11" ht="15">
      <c r="A6" s="24"/>
      <c r="B6" s="21">
        <v>69358.59100000725</v>
      </c>
      <c r="C6" s="21">
        <v>63784.02029521233</v>
      </c>
      <c r="D6" s="21">
        <f t="shared" si="0"/>
        <v>71439.34873000746</v>
      </c>
      <c r="E6" s="21">
        <f t="shared" si="1"/>
        <v>65697.5409040687</v>
      </c>
      <c r="F6" s="21">
        <f t="shared" si="2"/>
        <v>72153.74221730753</v>
      </c>
      <c r="G6" s="21">
        <f t="shared" si="3"/>
        <v>66354.51631310939</v>
      </c>
      <c r="H6" s="682">
        <v>72875.2796394806</v>
      </c>
      <c r="I6" s="682">
        <v>67018.06147624049</v>
      </c>
      <c r="J6" s="688">
        <f t="shared" si="4"/>
        <v>74332.78523227022</v>
      </c>
      <c r="K6" s="688">
        <f t="shared" si="4"/>
        <v>68358.4227057653</v>
      </c>
    </row>
    <row r="7" spans="1:11" ht="15">
      <c r="A7" s="24"/>
      <c r="B7" s="21">
        <v>73011</v>
      </c>
      <c r="C7" s="21">
        <v>66252.81527022441</v>
      </c>
      <c r="D7" s="21">
        <f t="shared" si="0"/>
        <v>75201.33</v>
      </c>
      <c r="E7" s="21">
        <f t="shared" si="1"/>
        <v>68240.39972833115</v>
      </c>
      <c r="F7" s="21">
        <f t="shared" si="2"/>
        <v>75953.34330000001</v>
      </c>
      <c r="G7" s="21">
        <f t="shared" si="3"/>
        <v>68922.80372561446</v>
      </c>
      <c r="H7" s="682">
        <v>76712.87673300001</v>
      </c>
      <c r="I7" s="682">
        <v>69612.03176287061</v>
      </c>
      <c r="J7" s="688">
        <f t="shared" si="4"/>
        <v>78247.13426766002</v>
      </c>
      <c r="K7" s="688">
        <f t="shared" si="4"/>
        <v>71004.27239812803</v>
      </c>
    </row>
    <row r="8" spans="1:11" ht="15">
      <c r="A8" s="24"/>
      <c r="B8" s="21">
        <v>77328</v>
      </c>
      <c r="C8" s="21">
        <v>69358.59100000725</v>
      </c>
      <c r="D8" s="21">
        <f t="shared" si="0"/>
        <v>79647.84</v>
      </c>
      <c r="E8" s="21">
        <f t="shared" si="1"/>
        <v>71439.34873000746</v>
      </c>
      <c r="F8" s="21">
        <f t="shared" si="2"/>
        <v>80444.3184</v>
      </c>
      <c r="G8" s="21">
        <f t="shared" si="3"/>
        <v>72153.74221730753</v>
      </c>
      <c r="H8" s="682">
        <v>81248.761584</v>
      </c>
      <c r="I8" s="682">
        <v>72875.2796394806</v>
      </c>
      <c r="J8" s="688">
        <f t="shared" si="4"/>
        <v>82873.73681568001</v>
      </c>
      <c r="K8" s="688">
        <f t="shared" si="4"/>
        <v>74332.78523227022</v>
      </c>
    </row>
    <row r="9" spans="1:11" ht="15">
      <c r="A9" s="24"/>
      <c r="B9" s="21">
        <v>81703</v>
      </c>
      <c r="C9" s="21">
        <v>72936.7023415092</v>
      </c>
      <c r="D9" s="21">
        <f t="shared" si="0"/>
        <v>84154.09</v>
      </c>
      <c r="E9" s="21">
        <f t="shared" si="1"/>
        <v>75124.80341175447</v>
      </c>
      <c r="F9" s="21">
        <f t="shared" si="2"/>
        <v>84995.6309</v>
      </c>
      <c r="G9" s="21">
        <f t="shared" si="3"/>
        <v>75876.05144587201</v>
      </c>
      <c r="H9" s="682">
        <v>85845.587209</v>
      </c>
      <c r="I9" s="682">
        <v>76634.81196033073</v>
      </c>
      <c r="J9" s="688">
        <f t="shared" si="4"/>
        <v>87562.49895318001</v>
      </c>
      <c r="K9" s="688">
        <f t="shared" si="4"/>
        <v>78167.50819953735</v>
      </c>
    </row>
    <row r="10" spans="1:11" ht="15">
      <c r="A10" s="24"/>
      <c r="B10" s="21">
        <v>85265</v>
      </c>
      <c r="C10" s="21">
        <v>77091.24544459932</v>
      </c>
      <c r="D10" s="21">
        <f t="shared" si="0"/>
        <v>87822.95</v>
      </c>
      <c r="E10" s="21">
        <f t="shared" si="1"/>
        <v>79403.9828079373</v>
      </c>
      <c r="F10" s="21">
        <f t="shared" si="2"/>
        <v>88701.1795</v>
      </c>
      <c r="G10" s="21">
        <f t="shared" si="3"/>
        <v>80198.02263601667</v>
      </c>
      <c r="H10" s="682">
        <v>89588.191295</v>
      </c>
      <c r="I10" s="682">
        <v>81000.00286237684</v>
      </c>
      <c r="J10" s="688">
        <f t="shared" si="4"/>
        <v>91379.9551209</v>
      </c>
      <c r="K10" s="688">
        <f t="shared" si="4"/>
        <v>82620.00291962438</v>
      </c>
    </row>
    <row r="11" spans="1:11" ht="15">
      <c r="A11" s="24"/>
      <c r="B11" s="21"/>
      <c r="C11" s="21">
        <v>81301.6058976962</v>
      </c>
      <c r="D11" s="21"/>
      <c r="E11" s="21">
        <f>C11*1.03</f>
        <v>83740.65407462708</v>
      </c>
      <c r="F11" s="21"/>
      <c r="G11" s="21">
        <f t="shared" si="3"/>
        <v>84578.06061537335</v>
      </c>
      <c r="H11" s="682"/>
      <c r="I11" s="682">
        <v>85423.8412215271</v>
      </c>
      <c r="J11" s="688"/>
      <c r="K11" s="688">
        <f t="shared" si="4"/>
        <v>87132.31804595764</v>
      </c>
    </row>
    <row r="12" spans="1:11" ht="15">
      <c r="A12" s="24"/>
      <c r="B12" s="21"/>
      <c r="C12" s="21">
        <v>84729.56108259474</v>
      </c>
      <c r="D12" s="21"/>
      <c r="E12" s="21">
        <f>C12*1.03</f>
        <v>87271.44791507258</v>
      </c>
      <c r="F12" s="21"/>
      <c r="G12" s="21">
        <f t="shared" si="3"/>
        <v>88144.16239422331</v>
      </c>
      <c r="H12" s="682"/>
      <c r="I12" s="682">
        <v>89025.60401816554</v>
      </c>
      <c r="J12" s="688"/>
      <c r="K12" s="688">
        <f t="shared" si="4"/>
        <v>90806.11609852886</v>
      </c>
    </row>
    <row r="13" spans="1:11" ht="15">
      <c r="A13" s="24" t="s">
        <v>62</v>
      </c>
      <c r="B13" s="21">
        <v>88018</v>
      </c>
      <c r="C13" s="21">
        <v>87378.96047170919</v>
      </c>
      <c r="D13" s="21">
        <f aca="true" t="shared" si="5" ref="D13:D22">B13*1.03</f>
        <v>90658.54000000001</v>
      </c>
      <c r="E13" s="21">
        <f>C13*1.03</f>
        <v>90000.32928586047</v>
      </c>
      <c r="F13" s="21">
        <f t="shared" si="2"/>
        <v>91565.1254</v>
      </c>
      <c r="G13" s="21">
        <f t="shared" si="3"/>
        <v>90900.33257871907</v>
      </c>
      <c r="H13" s="682">
        <v>92480.776654</v>
      </c>
      <c r="I13" s="682">
        <v>91809.33590450627</v>
      </c>
      <c r="J13" s="688">
        <f t="shared" si="4"/>
        <v>94330.39218708</v>
      </c>
      <c r="K13" s="688">
        <f t="shared" si="4"/>
        <v>93645.5226225964</v>
      </c>
    </row>
    <row r="14" spans="1:11" s="53" customFormat="1" ht="15">
      <c r="A14" s="116" t="s">
        <v>63</v>
      </c>
      <c r="B14" s="185">
        <v>90771</v>
      </c>
      <c r="C14" s="185">
        <v>90028.3598608236</v>
      </c>
      <c r="D14" s="185">
        <f t="shared" si="5"/>
        <v>93494.13</v>
      </c>
      <c r="E14" s="185">
        <f>C14*1.03</f>
        <v>92729.21065664831</v>
      </c>
      <c r="F14" s="21">
        <f t="shared" si="2"/>
        <v>94429.07130000001</v>
      </c>
      <c r="G14" s="21">
        <f t="shared" si="3"/>
        <v>93656.5027632148</v>
      </c>
      <c r="H14" s="683">
        <v>95373.362013</v>
      </c>
      <c r="I14" s="683">
        <v>94593.06779084695</v>
      </c>
      <c r="J14" s="689">
        <f t="shared" si="4"/>
        <v>97280.82925326</v>
      </c>
      <c r="K14" s="688">
        <f t="shared" si="4"/>
        <v>96484.9291466639</v>
      </c>
    </row>
    <row r="15" spans="1:11" s="130" customFormat="1" ht="15">
      <c r="A15" s="664" t="s">
        <v>64</v>
      </c>
      <c r="B15" s="140">
        <v>84271</v>
      </c>
      <c r="D15" s="140">
        <f t="shared" si="5"/>
        <v>86799.13</v>
      </c>
      <c r="F15" s="140">
        <f t="shared" si="2"/>
        <v>87667.1213</v>
      </c>
      <c r="H15" s="684">
        <v>88543.792513</v>
      </c>
      <c r="I15" s="684"/>
      <c r="J15" s="688">
        <f t="shared" si="4"/>
        <v>90314.66836325999</v>
      </c>
      <c r="K15" s="690"/>
    </row>
    <row r="16" spans="1:11" ht="15">
      <c r="A16" s="24" t="s">
        <v>65</v>
      </c>
      <c r="B16" s="21">
        <v>86271</v>
      </c>
      <c r="D16" s="21">
        <f t="shared" si="5"/>
        <v>88859.13</v>
      </c>
      <c r="F16" s="21">
        <f t="shared" si="2"/>
        <v>89747.7213</v>
      </c>
      <c r="H16" s="682">
        <v>90645.19851300001</v>
      </c>
      <c r="I16" s="682"/>
      <c r="J16" s="688">
        <f t="shared" si="4"/>
        <v>92458.10248326001</v>
      </c>
      <c r="K16" s="688"/>
    </row>
    <row r="17" spans="1:11" ht="15">
      <c r="A17" s="24"/>
      <c r="B17" s="21">
        <v>88292</v>
      </c>
      <c r="D17" s="21">
        <f t="shared" si="5"/>
        <v>90940.76000000001</v>
      </c>
      <c r="F17" s="21">
        <f t="shared" si="2"/>
        <v>91850.16760000002</v>
      </c>
      <c r="H17" s="682">
        <v>92768.66927600002</v>
      </c>
      <c r="I17" s="682"/>
      <c r="J17" s="688">
        <f t="shared" si="4"/>
        <v>94624.04266152001</v>
      </c>
      <c r="K17" s="688"/>
    </row>
    <row r="18" spans="1:11" ht="15">
      <c r="A18" s="24"/>
      <c r="B18" s="21">
        <v>90299</v>
      </c>
      <c r="D18" s="21">
        <f t="shared" si="5"/>
        <v>93007.97</v>
      </c>
      <c r="F18" s="21">
        <f t="shared" si="2"/>
        <v>93938.0497</v>
      </c>
      <c r="H18" s="682">
        <v>94877.43019700001</v>
      </c>
      <c r="I18" s="682"/>
      <c r="J18" s="688">
        <f t="shared" si="4"/>
        <v>96774.97880094</v>
      </c>
      <c r="K18" s="688"/>
    </row>
    <row r="19" spans="1:11" ht="15">
      <c r="A19" s="24"/>
      <c r="B19" s="21">
        <v>92296</v>
      </c>
      <c r="D19" s="21">
        <f t="shared" si="5"/>
        <v>95064.88</v>
      </c>
      <c r="F19" s="21">
        <f t="shared" si="2"/>
        <v>96015.5288</v>
      </c>
      <c r="H19" s="682">
        <v>96975.684088</v>
      </c>
      <c r="I19" s="682"/>
      <c r="J19" s="688">
        <f>H19*1.02</f>
        <v>98915.19776976</v>
      </c>
      <c r="K19" s="688"/>
    </row>
    <row r="20" spans="1:11" ht="15">
      <c r="A20" s="24"/>
      <c r="B20" s="21">
        <v>93059</v>
      </c>
      <c r="D20" s="21">
        <f t="shared" si="5"/>
        <v>95850.77</v>
      </c>
      <c r="F20" s="21">
        <f t="shared" si="2"/>
        <v>96809.2777</v>
      </c>
      <c r="H20" s="682">
        <v>97777.370477</v>
      </c>
      <c r="I20" s="682"/>
      <c r="J20" s="688">
        <f>H20*1.02</f>
        <v>99732.91788654</v>
      </c>
      <c r="K20" s="688"/>
    </row>
    <row r="21" spans="1:11" ht="15">
      <c r="A21" s="24" t="s">
        <v>62</v>
      </c>
      <c r="B21" s="21">
        <v>96056</v>
      </c>
      <c r="D21" s="21">
        <f t="shared" si="5"/>
        <v>98937.68000000001</v>
      </c>
      <c r="F21" s="21">
        <f t="shared" si="2"/>
        <v>99927.0568</v>
      </c>
      <c r="H21" s="682">
        <v>100926.32736800001</v>
      </c>
      <c r="I21" s="682"/>
      <c r="J21" s="688">
        <f>H21*1.02</f>
        <v>102944.85391536001</v>
      </c>
      <c r="K21" s="688"/>
    </row>
    <row r="22" spans="1:11" ht="15">
      <c r="A22" s="24" t="s">
        <v>63</v>
      </c>
      <c r="B22" s="21">
        <v>99054</v>
      </c>
      <c r="D22" s="21">
        <f t="shared" si="5"/>
        <v>102025.62000000001</v>
      </c>
      <c r="F22" s="21">
        <f t="shared" si="2"/>
        <v>103045.87620000001</v>
      </c>
      <c r="H22" s="682">
        <v>104076.33496200001</v>
      </c>
      <c r="I22" s="682"/>
      <c r="J22" s="688">
        <f>H22*1.02</f>
        <v>106157.86166124001</v>
      </c>
      <c r="K22" s="688"/>
    </row>
    <row r="23" spans="1:9" ht="15">
      <c r="A23" s="24"/>
      <c r="H23" s="552"/>
      <c r="I23" s="552"/>
    </row>
    <row r="24" spans="8:9" ht="15">
      <c r="H24" s="552"/>
      <c r="I24" s="552"/>
    </row>
    <row r="25" spans="8:9" ht="15">
      <c r="H25" s="552"/>
      <c r="I25" s="552"/>
    </row>
    <row r="26" spans="8:9" ht="15">
      <c r="H26" s="552"/>
      <c r="I26" s="552"/>
    </row>
    <row r="27" spans="8:9" ht="15">
      <c r="H27" s="225"/>
      <c r="I27" s="225"/>
    </row>
    <row r="28" spans="8:9" ht="15">
      <c r="H28" s="225"/>
      <c r="I28" s="225"/>
    </row>
    <row r="29" spans="8:9" ht="15">
      <c r="H29" s="225"/>
      <c r="I29" s="225"/>
    </row>
    <row r="30" spans="8:9" ht="15">
      <c r="H30" s="225"/>
      <c r="I30" s="225"/>
    </row>
    <row r="31" spans="8:9" ht="15">
      <c r="H31" s="225"/>
      <c r="I31" s="225"/>
    </row>
    <row r="32" spans="8:9" ht="15">
      <c r="H32" s="225"/>
      <c r="I32" s="225"/>
    </row>
    <row r="33" spans="1:9" s="32" customFormat="1" ht="30.75" customHeight="1" thickBot="1">
      <c r="A33" s="724" t="s">
        <v>324</v>
      </c>
      <c r="B33" s="725"/>
      <c r="C33" s="725"/>
      <c r="D33" s="725"/>
      <c r="E33" s="725"/>
      <c r="F33" s="725"/>
      <c r="G33" s="726"/>
      <c r="H33" s="225"/>
      <c r="I33" s="225"/>
    </row>
    <row r="34" spans="8:9" ht="15.75" thickTop="1">
      <c r="H34" s="225"/>
      <c r="I34" s="225"/>
    </row>
    <row r="35" spans="8:9" ht="15">
      <c r="H35" s="225"/>
      <c r="I35" s="225"/>
    </row>
    <row r="36" spans="8:9" ht="15">
      <c r="H36" s="225"/>
      <c r="I36" s="225"/>
    </row>
    <row r="37" spans="8:9" ht="15">
      <c r="H37" s="225"/>
      <c r="I37" s="225"/>
    </row>
    <row r="38" spans="8:9" ht="15">
      <c r="H38" s="225"/>
      <c r="I38" s="225"/>
    </row>
    <row r="39" spans="8:9" ht="15">
      <c r="H39" s="225"/>
      <c r="I39" s="225"/>
    </row>
    <row r="40" spans="8:9" ht="15">
      <c r="H40" s="225"/>
      <c r="I40" s="225"/>
    </row>
    <row r="41" spans="8:9" ht="15">
      <c r="H41" s="225"/>
      <c r="I41" s="225"/>
    </row>
    <row r="42" spans="8:9" ht="15">
      <c r="H42" s="225"/>
      <c r="I42" s="225"/>
    </row>
    <row r="43" spans="8:9" ht="15">
      <c r="H43" s="225"/>
      <c r="I43" s="225"/>
    </row>
    <row r="44" spans="8:9" ht="15">
      <c r="H44" s="225"/>
      <c r="I44" s="225"/>
    </row>
    <row r="45" spans="8:9" ht="15">
      <c r="H45" s="225"/>
      <c r="I45" s="225"/>
    </row>
    <row r="46" spans="8:9" ht="15">
      <c r="H46" s="225"/>
      <c r="I46" s="225"/>
    </row>
    <row r="47" spans="8:9" ht="15">
      <c r="H47" s="225"/>
      <c r="I47" s="225"/>
    </row>
    <row r="48" spans="8:9" ht="15">
      <c r="H48" s="225"/>
      <c r="I48" s="225"/>
    </row>
    <row r="49" spans="8:9" ht="15">
      <c r="H49" s="225"/>
      <c r="I49" s="225"/>
    </row>
    <row r="50" spans="8:9" ht="15">
      <c r="H50" s="225"/>
      <c r="I50" s="225"/>
    </row>
    <row r="51" spans="8:9" ht="15">
      <c r="H51" s="225"/>
      <c r="I51" s="225"/>
    </row>
    <row r="52" spans="8:9" ht="15">
      <c r="H52" s="225"/>
      <c r="I52" s="225"/>
    </row>
    <row r="53" spans="8:9" ht="15">
      <c r="H53" s="225"/>
      <c r="I53" s="225"/>
    </row>
    <row r="54" spans="8:9" ht="15">
      <c r="H54" s="225"/>
      <c r="I54" s="225"/>
    </row>
    <row r="55" spans="8:9" ht="15">
      <c r="H55" s="225"/>
      <c r="I55" s="225"/>
    </row>
    <row r="56" spans="8:9" ht="15">
      <c r="H56" s="225"/>
      <c r="I56" s="225"/>
    </row>
    <row r="57" spans="8:9" ht="15">
      <c r="H57" s="225"/>
      <c r="I57" s="225"/>
    </row>
    <row r="58" spans="8:9" ht="15">
      <c r="H58" s="225"/>
      <c r="I58" s="225"/>
    </row>
    <row r="59" spans="8:9" ht="15">
      <c r="H59" s="225"/>
      <c r="I59" s="225"/>
    </row>
    <row r="60" spans="8:9" ht="15">
      <c r="H60" s="225"/>
      <c r="I60" s="225"/>
    </row>
    <row r="61" spans="8:9" ht="15">
      <c r="H61" s="225"/>
      <c r="I61" s="225"/>
    </row>
    <row r="62" spans="8:9" ht="15">
      <c r="H62" s="225"/>
      <c r="I62" s="225"/>
    </row>
    <row r="63" spans="8:9" ht="15">
      <c r="H63" s="225"/>
      <c r="I63" s="225"/>
    </row>
    <row r="64" spans="8:9" ht="15">
      <c r="H64" s="225"/>
      <c r="I64" s="225"/>
    </row>
    <row r="65" spans="8:9" ht="15">
      <c r="H65" s="225"/>
      <c r="I65" s="225"/>
    </row>
    <row r="66" spans="8:9" ht="15">
      <c r="H66" s="225"/>
      <c r="I66" s="225"/>
    </row>
    <row r="67" spans="8:9" ht="15">
      <c r="H67" s="225"/>
      <c r="I67" s="225"/>
    </row>
    <row r="68" spans="8:9" ht="15">
      <c r="H68" s="225"/>
      <c r="I68" s="225"/>
    </row>
    <row r="69" spans="8:9" ht="15">
      <c r="H69" s="225"/>
      <c r="I69" s="225"/>
    </row>
    <row r="70" spans="8:9" ht="15">
      <c r="H70" s="225"/>
      <c r="I70" s="225"/>
    </row>
    <row r="71" spans="8:9" ht="15">
      <c r="H71" s="225"/>
      <c r="I71" s="225"/>
    </row>
    <row r="72" spans="8:9" ht="15">
      <c r="H72" s="225"/>
      <c r="I72" s="225"/>
    </row>
    <row r="73" spans="8:9" ht="15">
      <c r="H73" s="225"/>
      <c r="I73" s="225"/>
    </row>
    <row r="74" spans="8:9" ht="15">
      <c r="H74" s="225"/>
      <c r="I74" s="225"/>
    </row>
    <row r="75" spans="8:9" ht="15">
      <c r="H75" s="225"/>
      <c r="I75" s="225"/>
    </row>
    <row r="76" spans="8:9" ht="15">
      <c r="H76" s="225"/>
      <c r="I76" s="225"/>
    </row>
    <row r="77" spans="8:9" ht="15">
      <c r="H77" s="225"/>
      <c r="I77" s="225"/>
    </row>
    <row r="78" spans="8:9" ht="15">
      <c r="H78" s="225"/>
      <c r="I78" s="225"/>
    </row>
    <row r="79" spans="8:9" ht="15">
      <c r="H79" s="225"/>
      <c r="I79" s="225"/>
    </row>
    <row r="80" spans="8:9" ht="15">
      <c r="H80" s="225"/>
      <c r="I80" s="225"/>
    </row>
    <row r="81" spans="8:9" ht="15">
      <c r="H81" s="225"/>
      <c r="I81" s="225"/>
    </row>
    <row r="84" ht="15">
      <c r="I84" s="344"/>
    </row>
  </sheetData>
  <sheetProtection/>
  <mergeCells count="1">
    <mergeCell ref="A33:G33"/>
  </mergeCells>
  <hyperlinks>
    <hyperlink ref="A33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S2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R4" sqref="R4"/>
    </sheetView>
  </sheetViews>
  <sheetFormatPr defaultColWidth="8.88671875" defaultRowHeight="15"/>
  <cols>
    <col min="1" max="1" width="15.99609375" style="3" customWidth="1"/>
    <col min="2" max="2" width="7.77734375" style="20" hidden="1" customWidth="1"/>
    <col min="3" max="3" width="7.6640625" style="20" hidden="1" customWidth="1"/>
    <col min="4" max="4" width="19.5546875" style="20" hidden="1" customWidth="1"/>
    <col min="5" max="5" width="19.5546875" style="57" hidden="1" customWidth="1"/>
    <col min="6" max="6" width="24.21484375" style="3" hidden="1" customWidth="1"/>
    <col min="7" max="7" width="10.99609375" style="337" hidden="1" customWidth="1"/>
    <col min="8" max="8" width="7.99609375" style="3" hidden="1" customWidth="1"/>
    <col min="9" max="9" width="10.77734375" style="3" hidden="1" customWidth="1"/>
    <col min="10" max="10" width="0" style="3" hidden="1" customWidth="1"/>
    <col min="11" max="11" width="8.5546875" style="3" bestFit="1" customWidth="1"/>
    <col min="12" max="12" width="6.10546875" style="3" bestFit="1" customWidth="1"/>
    <col min="13" max="13" width="11.21484375" style="3" bestFit="1" customWidth="1"/>
    <col min="14" max="14" width="6.10546875" style="3" bestFit="1" customWidth="1"/>
    <col min="15" max="18" width="13.3359375" style="3" customWidth="1"/>
    <col min="19" max="16384" width="8.88671875" style="3" customWidth="1"/>
  </cols>
  <sheetData>
    <row r="1" spans="1:18" s="26" customFormat="1" ht="46.5" thickBot="1">
      <c r="A1" s="493" t="s">
        <v>27</v>
      </c>
      <c r="B1" s="39">
        <v>44470</v>
      </c>
      <c r="C1" s="39">
        <v>44470</v>
      </c>
      <c r="D1" s="39" t="s">
        <v>132</v>
      </c>
      <c r="E1" s="56" t="s">
        <v>132</v>
      </c>
      <c r="G1" s="221">
        <v>44594</v>
      </c>
      <c r="H1" s="221"/>
      <c r="I1" s="338" t="s">
        <v>155</v>
      </c>
      <c r="K1" s="495">
        <v>44835</v>
      </c>
      <c r="M1" s="494" t="s">
        <v>158</v>
      </c>
      <c r="O1" s="729">
        <v>44986</v>
      </c>
      <c r="P1" s="730"/>
      <c r="Q1" s="727" t="s">
        <v>371</v>
      </c>
      <c r="R1" s="728"/>
    </row>
    <row r="2" spans="1:19" ht="18">
      <c r="A2" s="14"/>
      <c r="B2" s="20" t="s">
        <v>47</v>
      </c>
      <c r="C2" s="20" t="s">
        <v>48</v>
      </c>
      <c r="D2" s="20" t="s">
        <v>47</v>
      </c>
      <c r="E2" s="57" t="s">
        <v>48</v>
      </c>
      <c r="F2" s="212" t="s">
        <v>153</v>
      </c>
      <c r="G2" s="496" t="s">
        <v>47</v>
      </c>
      <c r="H2" s="84" t="s">
        <v>48</v>
      </c>
      <c r="I2" s="84" t="s">
        <v>303</v>
      </c>
      <c r="J2" s="84" t="s">
        <v>48</v>
      </c>
      <c r="K2" s="84" t="s">
        <v>303</v>
      </c>
      <c r="L2" s="84" t="s">
        <v>48</v>
      </c>
      <c r="M2" s="84" t="s">
        <v>47</v>
      </c>
      <c r="N2" s="84" t="s">
        <v>48</v>
      </c>
      <c r="O2" s="84" t="s">
        <v>303</v>
      </c>
      <c r="P2" s="84" t="s">
        <v>48</v>
      </c>
      <c r="Q2" s="84" t="s">
        <v>47</v>
      </c>
      <c r="R2" s="84" t="s">
        <v>48</v>
      </c>
      <c r="S2" s="59"/>
    </row>
    <row r="3" spans="1:19" ht="15">
      <c r="A3" s="7" t="s">
        <v>49</v>
      </c>
      <c r="B3" s="21">
        <v>55746.99020542047</v>
      </c>
      <c r="C3" s="42">
        <v>27.393829154219844</v>
      </c>
      <c r="D3" s="21">
        <v>50281.4069051123</v>
      </c>
      <c r="E3" s="58">
        <v>24.70699107338671</v>
      </c>
      <c r="F3" s="211" t="s">
        <v>152</v>
      </c>
      <c r="G3" s="201">
        <f aca="true" t="shared" si="0" ref="G3:J8">B3*1.03</f>
        <v>57419.39991158309</v>
      </c>
      <c r="H3" s="336">
        <f t="shared" si="0"/>
        <v>28.21564402884644</v>
      </c>
      <c r="I3" s="201">
        <f t="shared" si="0"/>
        <v>51789.84911226567</v>
      </c>
      <c r="J3" s="339">
        <f t="shared" si="0"/>
        <v>25.44820080558831</v>
      </c>
      <c r="K3" s="201">
        <f aca="true" t="shared" si="1" ref="K3:K8">G3*1.01</f>
        <v>57993.59391069892</v>
      </c>
      <c r="L3" s="336">
        <f aca="true" t="shared" si="2" ref="L3:L8">K3/52.18/39</f>
        <v>28.49780046913491</v>
      </c>
      <c r="M3" s="201">
        <f>I3*1.01</f>
        <v>52307.74760338833</v>
      </c>
      <c r="N3" s="336">
        <f>M3/52.18/39</f>
        <v>25.703800259156335</v>
      </c>
      <c r="O3" s="12">
        <f aca="true" t="shared" si="3" ref="O3:O8">K3*1.02</f>
        <v>59153.465788912894</v>
      </c>
      <c r="P3" s="678">
        <f aca="true" t="shared" si="4" ref="P3:P8">O3/52.18/39</f>
        <v>29.067756478517605</v>
      </c>
      <c r="Q3" s="12">
        <f>M3*1.02</f>
        <v>53353.902555456094</v>
      </c>
      <c r="R3" s="678">
        <f>Q3/52.18/39</f>
        <v>26.217876264339463</v>
      </c>
      <c r="S3" s="59"/>
    </row>
    <row r="4" spans="1:19" ht="15">
      <c r="A4" s="4"/>
      <c r="B4" s="21">
        <v>57030.842720470835</v>
      </c>
      <c r="C4" s="42">
        <v>28.024708710710865</v>
      </c>
      <c r="D4" s="21">
        <v>53156.31665658135</v>
      </c>
      <c r="E4" s="58">
        <v>26.120783410768126</v>
      </c>
      <c r="G4" s="201">
        <f t="shared" si="0"/>
        <v>58741.76800208496</v>
      </c>
      <c r="H4" s="336">
        <f t="shared" si="0"/>
        <v>28.86544997203219</v>
      </c>
      <c r="I4" s="201">
        <f t="shared" si="0"/>
        <v>54751.006156278796</v>
      </c>
      <c r="J4" s="339">
        <f t="shared" si="0"/>
        <v>26.904406913091172</v>
      </c>
      <c r="K4" s="201">
        <f t="shared" si="1"/>
        <v>59329.18568210581</v>
      </c>
      <c r="L4" s="336">
        <f t="shared" si="2"/>
        <v>29.154104471752518</v>
      </c>
      <c r="M4" s="201">
        <f aca="true" t="shared" si="5" ref="M4:M10">I4*1.01</f>
        <v>55298.516217841585</v>
      </c>
      <c r="N4" s="336">
        <f aca="true" t="shared" si="6" ref="N4:N10">M4/52.18/39</f>
        <v>27.173450982222086</v>
      </c>
      <c r="O4" s="12">
        <f t="shared" si="3"/>
        <v>60515.76939574793</v>
      </c>
      <c r="P4" s="678">
        <f t="shared" si="4"/>
        <v>29.73718656118757</v>
      </c>
      <c r="Q4" s="12">
        <f aca="true" t="shared" si="7" ref="Q4:Q10">M4*1.02</f>
        <v>56404.486542198414</v>
      </c>
      <c r="R4" s="678">
        <f aca="true" t="shared" si="8" ref="R4:R10">Q4/52.18/39</f>
        <v>27.716920001866526</v>
      </c>
      <c r="S4" s="59"/>
    </row>
    <row r="5" spans="1:19" ht="15">
      <c r="A5" s="4"/>
      <c r="B5" s="21">
        <v>58275.13121348573</v>
      </c>
      <c r="C5" s="42">
        <v>28.63614667840401</v>
      </c>
      <c r="D5" s="21">
        <v>55746.99020542047</v>
      </c>
      <c r="E5" s="58">
        <v>27.393829154219844</v>
      </c>
      <c r="G5" s="201">
        <f t="shared" si="0"/>
        <v>60023.3851498903</v>
      </c>
      <c r="H5" s="336">
        <f t="shared" si="0"/>
        <v>29.49523107875613</v>
      </c>
      <c r="I5" s="201">
        <f t="shared" si="0"/>
        <v>57419.39991158309</v>
      </c>
      <c r="J5" s="339">
        <f t="shared" si="0"/>
        <v>28.21564402884644</v>
      </c>
      <c r="K5" s="201">
        <f t="shared" si="1"/>
        <v>60623.619001389205</v>
      </c>
      <c r="L5" s="336">
        <f t="shared" si="2"/>
        <v>29.790183389543692</v>
      </c>
      <c r="M5" s="201">
        <f t="shared" si="5"/>
        <v>57993.59391069892</v>
      </c>
      <c r="N5" s="336">
        <f t="shared" si="6"/>
        <v>28.49780046913491</v>
      </c>
      <c r="O5" s="12">
        <f t="shared" si="3"/>
        <v>61836.09138141699</v>
      </c>
      <c r="P5" s="678">
        <f t="shared" si="4"/>
        <v>30.385987057334567</v>
      </c>
      <c r="Q5" s="12">
        <f t="shared" si="7"/>
        <v>59153.465788912894</v>
      </c>
      <c r="R5" s="678">
        <f t="shared" si="8"/>
        <v>29.067756478517605</v>
      </c>
      <c r="S5" s="59"/>
    </row>
    <row r="6" spans="1:19" ht="15">
      <c r="A6" s="4"/>
      <c r="B6" s="21">
        <v>59529.310712009494</v>
      </c>
      <c r="C6" s="42">
        <v>29.252445043296625</v>
      </c>
      <c r="D6" s="21">
        <v>57030.842720470835</v>
      </c>
      <c r="E6" s="58">
        <v>28.024708710710865</v>
      </c>
      <c r="G6" s="201">
        <f t="shared" si="0"/>
        <v>61315.19003336978</v>
      </c>
      <c r="H6" s="336">
        <f t="shared" si="0"/>
        <v>30.130018394595524</v>
      </c>
      <c r="I6" s="201">
        <f t="shared" si="0"/>
        <v>58741.76800208496</v>
      </c>
      <c r="J6" s="339">
        <f t="shared" si="0"/>
        <v>28.86544997203219</v>
      </c>
      <c r="K6" s="201">
        <f t="shared" si="1"/>
        <v>61928.34193370348</v>
      </c>
      <c r="L6" s="336">
        <f t="shared" si="2"/>
        <v>30.43131857854148</v>
      </c>
      <c r="M6" s="201">
        <f t="shared" si="5"/>
        <v>59329.18568210581</v>
      </c>
      <c r="N6" s="336">
        <f t="shared" si="6"/>
        <v>29.154104471752518</v>
      </c>
      <c r="O6" s="12">
        <f t="shared" si="3"/>
        <v>63166.90877237755</v>
      </c>
      <c r="P6" s="678">
        <f t="shared" si="4"/>
        <v>31.03994495011231</v>
      </c>
      <c r="Q6" s="12">
        <f t="shared" si="7"/>
        <v>60515.76939574793</v>
      </c>
      <c r="R6" s="678">
        <f t="shared" si="8"/>
        <v>29.73718656118757</v>
      </c>
      <c r="S6" s="59"/>
    </row>
    <row r="7" spans="1:19" ht="15">
      <c r="A7" s="4"/>
      <c r="B7" s="21">
        <v>60939.76809757328</v>
      </c>
      <c r="C7" s="42">
        <v>29.945537683940834</v>
      </c>
      <c r="D7" s="21">
        <v>58275.13121348573</v>
      </c>
      <c r="E7" s="58">
        <v>28.63614667840401</v>
      </c>
      <c r="G7" s="201">
        <f t="shared" si="0"/>
        <v>62767.96114050048</v>
      </c>
      <c r="H7" s="336">
        <f t="shared" si="0"/>
        <v>30.84390381445906</v>
      </c>
      <c r="I7" s="201">
        <f t="shared" si="0"/>
        <v>60023.3851498903</v>
      </c>
      <c r="J7" s="339">
        <f t="shared" si="0"/>
        <v>29.49523107875613</v>
      </c>
      <c r="K7" s="201">
        <f t="shared" si="1"/>
        <v>63395.64075190549</v>
      </c>
      <c r="L7" s="336">
        <f t="shared" si="2"/>
        <v>31.152342852603653</v>
      </c>
      <c r="M7" s="201">
        <f t="shared" si="5"/>
        <v>60623.619001389205</v>
      </c>
      <c r="N7" s="336">
        <f t="shared" si="6"/>
        <v>29.790183389543692</v>
      </c>
      <c r="O7" s="12">
        <f t="shared" si="3"/>
        <v>64663.5535669436</v>
      </c>
      <c r="P7" s="678">
        <f t="shared" si="4"/>
        <v>31.775389709655727</v>
      </c>
      <c r="Q7" s="12">
        <f t="shared" si="7"/>
        <v>61836.09138141699</v>
      </c>
      <c r="R7" s="678">
        <f t="shared" si="8"/>
        <v>30.385987057334567</v>
      </c>
      <c r="S7" s="59"/>
    </row>
    <row r="8" spans="1:19" ht="15">
      <c r="A8" s="4"/>
      <c r="B8" s="21">
        <v>62250.32632749756</v>
      </c>
      <c r="C8" s="42">
        <v>30.589540312870422</v>
      </c>
      <c r="D8" s="21">
        <v>59529.310712009494</v>
      </c>
      <c r="E8" s="58">
        <v>29.252445043296625</v>
      </c>
      <c r="G8" s="201">
        <f t="shared" si="0"/>
        <v>64117.83611732249</v>
      </c>
      <c r="H8" s="336">
        <f t="shared" si="0"/>
        <v>31.507226522256534</v>
      </c>
      <c r="I8" s="201">
        <f t="shared" si="0"/>
        <v>61315.19003336978</v>
      </c>
      <c r="J8" s="339">
        <f t="shared" si="0"/>
        <v>30.130018394595524</v>
      </c>
      <c r="K8" s="201">
        <f t="shared" si="1"/>
        <v>64759.014478495716</v>
      </c>
      <c r="L8" s="336">
        <f t="shared" si="2"/>
        <v>31.822298787479102</v>
      </c>
      <c r="M8" s="201">
        <f t="shared" si="5"/>
        <v>61928.34193370348</v>
      </c>
      <c r="N8" s="336">
        <f t="shared" si="6"/>
        <v>30.43131857854148</v>
      </c>
      <c r="O8" s="12">
        <f t="shared" si="3"/>
        <v>66054.19476806563</v>
      </c>
      <c r="P8" s="678">
        <f t="shared" si="4"/>
        <v>32.45874476322868</v>
      </c>
      <c r="Q8" s="12">
        <f t="shared" si="7"/>
        <v>63166.90877237755</v>
      </c>
      <c r="R8" s="678">
        <f t="shared" si="8"/>
        <v>31.03994495011231</v>
      </c>
      <c r="S8" s="59"/>
    </row>
    <row r="9" spans="4:19" ht="15">
      <c r="D9" s="21">
        <v>60939.76809757328</v>
      </c>
      <c r="E9" s="509">
        <v>29.945537683940834</v>
      </c>
      <c r="G9" s="201"/>
      <c r="I9" s="201">
        <f>D9*1.03</f>
        <v>62767.96114050048</v>
      </c>
      <c r="J9" s="339">
        <f>E9*1.03</f>
        <v>30.84390381445906</v>
      </c>
      <c r="M9" s="201">
        <f t="shared" si="5"/>
        <v>63395.64075190549</v>
      </c>
      <c r="N9" s="336">
        <f t="shared" si="6"/>
        <v>31.152342852603653</v>
      </c>
      <c r="O9" s="12"/>
      <c r="P9" s="59"/>
      <c r="Q9" s="12">
        <f t="shared" si="7"/>
        <v>64663.5535669436</v>
      </c>
      <c r="R9" s="678">
        <f t="shared" si="8"/>
        <v>31.775389709655727</v>
      </c>
      <c r="S9" s="59"/>
    </row>
    <row r="10" spans="4:19" ht="15">
      <c r="D10" s="21">
        <v>62250.32632749756</v>
      </c>
      <c r="E10" s="508">
        <v>30.589540312870422</v>
      </c>
      <c r="G10" s="201"/>
      <c r="I10" s="201">
        <f>D10*1.03</f>
        <v>64117.83611732249</v>
      </c>
      <c r="J10" s="339">
        <f>E10*1.03</f>
        <v>31.507226522256534</v>
      </c>
      <c r="M10" s="201">
        <f t="shared" si="5"/>
        <v>64759.014478495716</v>
      </c>
      <c r="N10" s="336">
        <f t="shared" si="6"/>
        <v>31.822298787479102</v>
      </c>
      <c r="O10" s="12"/>
      <c r="P10" s="59"/>
      <c r="Q10" s="12">
        <f t="shared" si="7"/>
        <v>66054.19476806563</v>
      </c>
      <c r="R10" s="678">
        <f t="shared" si="8"/>
        <v>32.45874476322868</v>
      </c>
      <c r="S10" s="59"/>
    </row>
    <row r="11" spans="1:19" ht="15">
      <c r="A11" s="15"/>
      <c r="E11" s="507"/>
      <c r="O11" s="59"/>
      <c r="P11" s="59"/>
      <c r="Q11" s="59"/>
      <c r="R11" s="59"/>
      <c r="S11" s="59"/>
    </row>
    <row r="12" spans="1:19" ht="15">
      <c r="A12" s="16"/>
      <c r="O12" s="59"/>
      <c r="P12" s="59"/>
      <c r="Q12" s="59"/>
      <c r="R12" s="59"/>
      <c r="S12" s="59"/>
    </row>
    <row r="13" spans="1:19" ht="15">
      <c r="A13" s="15"/>
      <c r="O13" s="59"/>
      <c r="P13" s="59"/>
      <c r="Q13" s="59"/>
      <c r="R13" s="59"/>
      <c r="S13" s="59"/>
    </row>
    <row r="14" ht="15">
      <c r="A14" s="15"/>
    </row>
    <row r="15" ht="15">
      <c r="A15" s="15"/>
    </row>
    <row r="16" ht="15">
      <c r="A16" s="15"/>
    </row>
    <row r="17" ht="15">
      <c r="A17" s="15"/>
    </row>
    <row r="18" ht="15">
      <c r="A18" s="17"/>
    </row>
    <row r="28" spans="1:14" s="32" customFormat="1" ht="30.75" customHeight="1" thickBot="1">
      <c r="A28" s="505" t="s">
        <v>324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506"/>
    </row>
    <row r="29" ht="15.75" thickTop="1"/>
  </sheetData>
  <sheetProtection/>
  <mergeCells count="2">
    <mergeCell ref="Q1:R1"/>
    <mergeCell ref="O1:P1"/>
  </mergeCells>
  <hyperlinks>
    <hyperlink ref="A28" location="'Table of Contents'!A1" display="Link to Table of Contents 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V229"/>
  <sheetViews>
    <sheetView zoomScale="80" zoomScaleNormal="80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62.6640625" style="31" customWidth="1"/>
    <col min="2" max="5" width="17.10546875" style="32" hidden="1" customWidth="1"/>
    <col min="6" max="6" width="19.99609375" style="32" hidden="1" customWidth="1"/>
    <col min="7" max="7" width="13.5546875" style="32" hidden="1" customWidth="1"/>
    <col min="8" max="8" width="10.10546875" style="32" bestFit="1" customWidth="1"/>
    <col min="9" max="9" width="14.10546875" style="32" bestFit="1" customWidth="1"/>
    <col min="10" max="11" width="12.99609375" style="20" customWidth="1"/>
    <col min="12" max="16384" width="8.88671875" style="32" customWidth="1"/>
  </cols>
  <sheetData>
    <row r="1" spans="1:11" s="37" customFormat="1" ht="30.75">
      <c r="A1" s="152" t="s">
        <v>86</v>
      </c>
      <c r="B1" s="36">
        <v>44470</v>
      </c>
      <c r="C1" s="37" t="s">
        <v>131</v>
      </c>
      <c r="D1" s="36">
        <v>44593</v>
      </c>
      <c r="E1" s="36" t="s">
        <v>135</v>
      </c>
      <c r="F1" s="207">
        <v>44594</v>
      </c>
      <c r="G1" s="503" t="s">
        <v>154</v>
      </c>
      <c r="H1" s="221">
        <v>44835</v>
      </c>
      <c r="I1" s="338" t="s">
        <v>157</v>
      </c>
      <c r="J1" s="221">
        <v>44986</v>
      </c>
      <c r="K1" s="338" t="s">
        <v>371</v>
      </c>
    </row>
    <row r="2" spans="1:11" s="31" customFormat="1" ht="15">
      <c r="A2" s="153" t="s">
        <v>87</v>
      </c>
      <c r="J2" s="225"/>
      <c r="K2" s="225"/>
    </row>
    <row r="3" spans="1:11" s="31" customFormat="1" ht="15">
      <c r="A3" s="153" t="s">
        <v>88</v>
      </c>
      <c r="J3" s="225"/>
      <c r="K3" s="225"/>
    </row>
    <row r="4" spans="1:11" ht="15">
      <c r="A4" s="154" t="s">
        <v>89</v>
      </c>
      <c r="B4" s="34"/>
      <c r="J4" s="225"/>
      <c r="K4" s="225"/>
    </row>
    <row r="5" spans="1:11" ht="15">
      <c r="A5" s="154" t="s">
        <v>90</v>
      </c>
      <c r="B5" s="183">
        <v>615.35</v>
      </c>
      <c r="C5" s="33">
        <v>562.29</v>
      </c>
      <c r="D5" s="33">
        <f>B5*1.01</f>
        <v>621.5035</v>
      </c>
      <c r="E5" s="33">
        <f>C5*1.01</f>
        <v>567.9128999999999</v>
      </c>
      <c r="F5" s="33">
        <f>D5*1.03</f>
        <v>640.1486050000001</v>
      </c>
      <c r="G5" s="33">
        <f>E5*1.03</f>
        <v>584.9502869999999</v>
      </c>
      <c r="H5" s="226">
        <f>IF(F5*0.01&lt;9.58,F5+9.58,F5*1.01)</f>
        <v>649.7286050000001</v>
      </c>
      <c r="I5" s="226">
        <f>IF(G5*0.01&lt;9.58,G5+9.58,G5*1.01)</f>
        <v>594.5302869999999</v>
      </c>
      <c r="J5" s="225">
        <f aca="true" t="shared" si="0" ref="J5:K66">H5*1.02</f>
        <v>662.7231771000002</v>
      </c>
      <c r="K5" s="225">
        <f t="shared" si="0"/>
        <v>606.4208927399999</v>
      </c>
    </row>
    <row r="6" spans="1:11" ht="15">
      <c r="A6" s="154" t="s">
        <v>91</v>
      </c>
      <c r="B6" s="183">
        <v>618.66</v>
      </c>
      <c r="C6" s="33">
        <v>575.45</v>
      </c>
      <c r="D6" s="33">
        <f aca="true" t="shared" si="1" ref="D6:D69">B6*1.01</f>
        <v>624.8466</v>
      </c>
      <c r="E6" s="33">
        <f aca="true" t="shared" si="2" ref="E6:E69">C6*1.01</f>
        <v>581.2045</v>
      </c>
      <c r="F6" s="33">
        <f aca="true" t="shared" si="3" ref="F6:F69">D6*1.03</f>
        <v>643.591998</v>
      </c>
      <c r="G6" s="33">
        <f aca="true" t="shared" si="4" ref="G6:G69">E6*1.03</f>
        <v>598.6406350000001</v>
      </c>
      <c r="H6" s="226">
        <f aca="true" t="shared" si="5" ref="H6:H69">IF(F6*0.01&lt;9.58,F6+9.58,F6*1.01)</f>
        <v>653.171998</v>
      </c>
      <c r="I6" s="226">
        <f aca="true" t="shared" si="6" ref="I6:I69">IF(G6*0.01&lt;9.58,G6+9.58,G6*1.01)</f>
        <v>608.2206350000001</v>
      </c>
      <c r="J6" s="225">
        <f t="shared" si="0"/>
        <v>666.23543796</v>
      </c>
      <c r="K6" s="225">
        <f t="shared" si="0"/>
        <v>620.3850477000001</v>
      </c>
    </row>
    <row r="7" spans="1:11" ht="15">
      <c r="A7" s="154" t="s">
        <v>92</v>
      </c>
      <c r="B7" s="183">
        <v>621.74</v>
      </c>
      <c r="C7" s="33">
        <v>615.35</v>
      </c>
      <c r="D7" s="33">
        <f t="shared" si="1"/>
        <v>627.9574</v>
      </c>
      <c r="E7" s="33">
        <f t="shared" si="2"/>
        <v>621.5035</v>
      </c>
      <c r="F7" s="33">
        <f t="shared" si="3"/>
        <v>646.796122</v>
      </c>
      <c r="G7" s="33">
        <f t="shared" si="4"/>
        <v>640.1486050000001</v>
      </c>
      <c r="H7" s="226">
        <f t="shared" si="5"/>
        <v>656.376122</v>
      </c>
      <c r="I7" s="226">
        <f t="shared" si="6"/>
        <v>649.7286050000001</v>
      </c>
      <c r="J7" s="225">
        <f t="shared" si="0"/>
        <v>669.50364444</v>
      </c>
      <c r="K7" s="225">
        <f t="shared" si="0"/>
        <v>662.7231771000002</v>
      </c>
    </row>
    <row r="8" spans="1:11" ht="15">
      <c r="A8" s="154" t="s">
        <v>93</v>
      </c>
      <c r="B8" s="183">
        <v>623.5</v>
      </c>
      <c r="C8" s="33">
        <v>618.66</v>
      </c>
      <c r="D8" s="33">
        <f t="shared" si="1"/>
        <v>629.735</v>
      </c>
      <c r="E8" s="33">
        <f t="shared" si="2"/>
        <v>624.8466</v>
      </c>
      <c r="F8" s="33">
        <f t="shared" si="3"/>
        <v>648.62705</v>
      </c>
      <c r="G8" s="33">
        <f t="shared" si="4"/>
        <v>643.591998</v>
      </c>
      <c r="H8" s="226">
        <f t="shared" si="5"/>
        <v>658.2070500000001</v>
      </c>
      <c r="I8" s="226">
        <f t="shared" si="6"/>
        <v>653.171998</v>
      </c>
      <c r="J8" s="225">
        <f t="shared" si="0"/>
        <v>671.3711910000001</v>
      </c>
      <c r="K8" s="225">
        <f t="shared" si="0"/>
        <v>666.23543796</v>
      </c>
    </row>
    <row r="9" spans="1:11" ht="15">
      <c r="A9" s="154" t="s">
        <v>94</v>
      </c>
      <c r="B9" s="183">
        <v>625.33</v>
      </c>
      <c r="C9" s="33">
        <v>621.74</v>
      </c>
      <c r="D9" s="33">
        <f t="shared" si="1"/>
        <v>631.5833</v>
      </c>
      <c r="E9" s="33">
        <f t="shared" si="2"/>
        <v>627.9574</v>
      </c>
      <c r="F9" s="33">
        <f t="shared" si="3"/>
        <v>650.530799</v>
      </c>
      <c r="G9" s="33">
        <f t="shared" si="4"/>
        <v>646.796122</v>
      </c>
      <c r="H9" s="226">
        <f t="shared" si="5"/>
        <v>660.110799</v>
      </c>
      <c r="I9" s="226">
        <f t="shared" si="6"/>
        <v>656.376122</v>
      </c>
      <c r="J9" s="225">
        <f t="shared" si="0"/>
        <v>673.31301498</v>
      </c>
      <c r="K9" s="225">
        <f t="shared" si="0"/>
        <v>669.50364444</v>
      </c>
    </row>
    <row r="10" spans="1:11" ht="15">
      <c r="A10" s="154" t="s">
        <v>95</v>
      </c>
      <c r="B10" s="183">
        <v>627.06</v>
      </c>
      <c r="C10" s="33">
        <v>623.5</v>
      </c>
      <c r="D10" s="33">
        <f t="shared" si="1"/>
        <v>633.3306</v>
      </c>
      <c r="E10" s="33">
        <f t="shared" si="2"/>
        <v>629.735</v>
      </c>
      <c r="F10" s="33">
        <f t="shared" si="3"/>
        <v>652.330518</v>
      </c>
      <c r="G10" s="33">
        <f t="shared" si="4"/>
        <v>648.62705</v>
      </c>
      <c r="H10" s="226">
        <f t="shared" si="5"/>
        <v>661.910518</v>
      </c>
      <c r="I10" s="226">
        <f t="shared" si="6"/>
        <v>658.2070500000001</v>
      </c>
      <c r="J10" s="225">
        <f t="shared" si="0"/>
        <v>675.1487283600001</v>
      </c>
      <c r="K10" s="225">
        <f t="shared" si="0"/>
        <v>671.3711910000001</v>
      </c>
    </row>
    <row r="11" spans="1:11" ht="15">
      <c r="A11" s="154" t="s">
        <v>96</v>
      </c>
      <c r="B11" s="183">
        <v>628.88</v>
      </c>
      <c r="C11" s="33">
        <v>625.33</v>
      </c>
      <c r="D11" s="33">
        <f t="shared" si="1"/>
        <v>635.1688</v>
      </c>
      <c r="E11" s="33">
        <f t="shared" si="2"/>
        <v>631.5833</v>
      </c>
      <c r="F11" s="33">
        <f t="shared" si="3"/>
        <v>654.223864</v>
      </c>
      <c r="G11" s="33">
        <f t="shared" si="4"/>
        <v>650.530799</v>
      </c>
      <c r="H11" s="226">
        <f t="shared" si="5"/>
        <v>663.8038640000001</v>
      </c>
      <c r="I11" s="226">
        <f t="shared" si="6"/>
        <v>660.110799</v>
      </c>
      <c r="J11" s="225">
        <f t="shared" si="0"/>
        <v>677.0799412800001</v>
      </c>
      <c r="K11" s="225">
        <f t="shared" si="0"/>
        <v>673.31301498</v>
      </c>
    </row>
    <row r="12" spans="1:11" ht="15">
      <c r="A12" s="154" t="s">
        <v>97</v>
      </c>
      <c r="B12" s="183">
        <v>630.69</v>
      </c>
      <c r="C12" s="33">
        <v>627.06</v>
      </c>
      <c r="D12" s="33">
        <f t="shared" si="1"/>
        <v>636.9969000000001</v>
      </c>
      <c r="E12" s="33">
        <f t="shared" si="2"/>
        <v>633.3306</v>
      </c>
      <c r="F12" s="33">
        <f t="shared" si="3"/>
        <v>656.1068070000001</v>
      </c>
      <c r="G12" s="33">
        <f t="shared" si="4"/>
        <v>652.330518</v>
      </c>
      <c r="H12" s="226">
        <f t="shared" si="5"/>
        <v>665.6868070000002</v>
      </c>
      <c r="I12" s="226">
        <f t="shared" si="6"/>
        <v>661.910518</v>
      </c>
      <c r="J12" s="225">
        <f t="shared" si="0"/>
        <v>679.0005431400002</v>
      </c>
      <c r="K12" s="225">
        <f t="shared" si="0"/>
        <v>675.1487283600001</v>
      </c>
    </row>
    <row r="13" spans="1:11" ht="15">
      <c r="A13" s="154" t="s">
        <v>98</v>
      </c>
      <c r="B13" s="183">
        <v>632.55</v>
      </c>
      <c r="C13" s="33">
        <v>628.88</v>
      </c>
      <c r="D13" s="33">
        <f t="shared" si="1"/>
        <v>638.8755</v>
      </c>
      <c r="E13" s="33">
        <f t="shared" si="2"/>
        <v>635.1688</v>
      </c>
      <c r="F13" s="33">
        <f t="shared" si="3"/>
        <v>658.041765</v>
      </c>
      <c r="G13" s="33">
        <f t="shared" si="4"/>
        <v>654.223864</v>
      </c>
      <c r="H13" s="226">
        <f t="shared" si="5"/>
        <v>667.6217650000001</v>
      </c>
      <c r="I13" s="226">
        <f t="shared" si="6"/>
        <v>663.8038640000001</v>
      </c>
      <c r="J13" s="225">
        <f t="shared" si="0"/>
        <v>680.9742003000001</v>
      </c>
      <c r="K13" s="225">
        <f t="shared" si="0"/>
        <v>677.0799412800001</v>
      </c>
    </row>
    <row r="14" spans="1:11" ht="15">
      <c r="A14" s="154" t="s">
        <v>99</v>
      </c>
      <c r="B14" s="183">
        <v>634.49</v>
      </c>
      <c r="C14" s="33">
        <v>630.69</v>
      </c>
      <c r="D14" s="33">
        <f t="shared" si="1"/>
        <v>640.8349000000001</v>
      </c>
      <c r="E14" s="33">
        <f t="shared" si="2"/>
        <v>636.9969000000001</v>
      </c>
      <c r="F14" s="33">
        <f t="shared" si="3"/>
        <v>660.0599470000001</v>
      </c>
      <c r="G14" s="33">
        <f t="shared" si="4"/>
        <v>656.1068070000001</v>
      </c>
      <c r="H14" s="226">
        <f t="shared" si="5"/>
        <v>669.6399470000001</v>
      </c>
      <c r="I14" s="226">
        <f t="shared" si="6"/>
        <v>665.6868070000002</v>
      </c>
      <c r="J14" s="225">
        <f t="shared" si="0"/>
        <v>683.0327459400002</v>
      </c>
      <c r="K14" s="225">
        <f t="shared" si="0"/>
        <v>679.0005431400002</v>
      </c>
    </row>
    <row r="15" spans="1:11" ht="15">
      <c r="A15" s="154" t="s">
        <v>100</v>
      </c>
      <c r="B15" s="183">
        <v>636.42</v>
      </c>
      <c r="C15" s="33">
        <v>632.55</v>
      </c>
      <c r="D15" s="33">
        <f t="shared" si="1"/>
        <v>642.7841999999999</v>
      </c>
      <c r="E15" s="33">
        <f t="shared" si="2"/>
        <v>638.8755</v>
      </c>
      <c r="F15" s="33">
        <f t="shared" si="3"/>
        <v>662.067726</v>
      </c>
      <c r="G15" s="33">
        <f t="shared" si="4"/>
        <v>658.041765</v>
      </c>
      <c r="H15" s="226">
        <f t="shared" si="5"/>
        <v>671.647726</v>
      </c>
      <c r="I15" s="226">
        <f t="shared" si="6"/>
        <v>667.6217650000001</v>
      </c>
      <c r="J15" s="225">
        <f t="shared" si="0"/>
        <v>685.0806805200001</v>
      </c>
      <c r="K15" s="225">
        <f t="shared" si="0"/>
        <v>680.9742003000001</v>
      </c>
    </row>
    <row r="16" spans="1:11" ht="15">
      <c r="A16" s="154" t="s">
        <v>101</v>
      </c>
      <c r="B16" s="183">
        <v>636.42</v>
      </c>
      <c r="C16" s="33">
        <v>634.49</v>
      </c>
      <c r="D16" s="33">
        <f t="shared" si="1"/>
        <v>642.7841999999999</v>
      </c>
      <c r="E16" s="33">
        <f t="shared" si="2"/>
        <v>640.8349000000001</v>
      </c>
      <c r="F16" s="33">
        <f t="shared" si="3"/>
        <v>662.067726</v>
      </c>
      <c r="G16" s="33">
        <f t="shared" si="4"/>
        <v>660.0599470000001</v>
      </c>
      <c r="H16" s="226">
        <f t="shared" si="5"/>
        <v>671.647726</v>
      </c>
      <c r="I16" s="226">
        <f t="shared" si="6"/>
        <v>669.6399470000001</v>
      </c>
      <c r="J16" s="225">
        <f t="shared" si="0"/>
        <v>685.0806805200001</v>
      </c>
      <c r="K16" s="225">
        <f t="shared" si="0"/>
        <v>683.0327459400002</v>
      </c>
    </row>
    <row r="17" spans="1:11" ht="15">
      <c r="A17" s="154" t="s">
        <v>102</v>
      </c>
      <c r="B17" s="183">
        <v>637.15</v>
      </c>
      <c r="C17" s="33">
        <v>636.42</v>
      </c>
      <c r="D17" s="33">
        <f t="shared" si="1"/>
        <v>643.5215</v>
      </c>
      <c r="E17" s="33">
        <f t="shared" si="2"/>
        <v>642.7841999999999</v>
      </c>
      <c r="F17" s="33">
        <f t="shared" si="3"/>
        <v>662.827145</v>
      </c>
      <c r="G17" s="33">
        <f t="shared" si="4"/>
        <v>662.067726</v>
      </c>
      <c r="H17" s="226">
        <f t="shared" si="5"/>
        <v>672.407145</v>
      </c>
      <c r="I17" s="226">
        <f t="shared" si="6"/>
        <v>671.647726</v>
      </c>
      <c r="J17" s="225">
        <f t="shared" si="0"/>
        <v>685.8552879</v>
      </c>
      <c r="K17" s="225">
        <f t="shared" si="0"/>
        <v>685.0806805200001</v>
      </c>
    </row>
    <row r="18" spans="1:11" ht="15">
      <c r="A18" s="154"/>
      <c r="B18" s="183"/>
      <c r="C18" s="35">
        <v>636.42</v>
      </c>
      <c r="D18" s="33"/>
      <c r="E18" s="33">
        <f t="shared" si="2"/>
        <v>642.7841999999999</v>
      </c>
      <c r="F18" s="33"/>
      <c r="G18" s="33">
        <f t="shared" si="4"/>
        <v>662.067726</v>
      </c>
      <c r="H18" s="226"/>
      <c r="I18" s="226">
        <f t="shared" si="6"/>
        <v>671.647726</v>
      </c>
      <c r="J18" s="225"/>
      <c r="K18" s="225">
        <f t="shared" si="0"/>
        <v>685.0806805200001</v>
      </c>
    </row>
    <row r="19" spans="1:11" s="184" customFormat="1" ht="15">
      <c r="A19" s="586"/>
      <c r="B19" s="410"/>
      <c r="C19" s="182">
        <v>637.15</v>
      </c>
      <c r="D19" s="182"/>
      <c r="E19" s="182">
        <f t="shared" si="2"/>
        <v>643.5215</v>
      </c>
      <c r="F19" s="182"/>
      <c r="G19" s="182">
        <f t="shared" si="4"/>
        <v>662.827145</v>
      </c>
      <c r="H19" s="587"/>
      <c r="I19" s="587">
        <f t="shared" si="6"/>
        <v>672.407145</v>
      </c>
      <c r="J19" s="225"/>
      <c r="K19" s="225">
        <f t="shared" si="0"/>
        <v>685.8552879</v>
      </c>
    </row>
    <row r="20" spans="1:11" s="590" customFormat="1" ht="15">
      <c r="A20" s="589" t="s">
        <v>383</v>
      </c>
      <c r="B20" s="409"/>
      <c r="D20" s="591"/>
      <c r="E20" s="591"/>
      <c r="F20" s="591"/>
      <c r="G20" s="591"/>
      <c r="H20" s="592"/>
      <c r="I20" s="592"/>
      <c r="J20" s="562"/>
      <c r="K20" s="562"/>
    </row>
    <row r="21" spans="1:11" s="31" customFormat="1" ht="15">
      <c r="A21" s="155" t="s">
        <v>103</v>
      </c>
      <c r="B21" s="183"/>
      <c r="D21" s="33"/>
      <c r="E21" s="33"/>
      <c r="F21" s="33"/>
      <c r="G21" s="33"/>
      <c r="H21" s="226"/>
      <c r="I21" s="226"/>
      <c r="J21" s="225"/>
      <c r="K21" s="225"/>
    </row>
    <row r="22" spans="1:11" s="31" customFormat="1" ht="15">
      <c r="A22" s="156" t="s">
        <v>104</v>
      </c>
      <c r="B22" s="183"/>
      <c r="D22" s="33"/>
      <c r="E22" s="33"/>
      <c r="F22" s="33"/>
      <c r="G22" s="33"/>
      <c r="H22" s="226"/>
      <c r="I22" s="226"/>
      <c r="J22" s="225"/>
      <c r="K22" s="225"/>
    </row>
    <row r="23" spans="1:11" ht="15">
      <c r="A23" s="154" t="s">
        <v>89</v>
      </c>
      <c r="B23" s="183"/>
      <c r="D23" s="33"/>
      <c r="E23" s="33"/>
      <c r="F23" s="33"/>
      <c r="G23" s="33"/>
      <c r="H23" s="226"/>
      <c r="I23" s="226"/>
      <c r="J23" s="225"/>
      <c r="K23" s="225"/>
    </row>
    <row r="24" spans="1:11" ht="15">
      <c r="A24" s="154" t="s">
        <v>90</v>
      </c>
      <c r="B24" s="183">
        <v>614.81</v>
      </c>
      <c r="C24" s="33">
        <v>561.79</v>
      </c>
      <c r="D24" s="33">
        <f t="shared" si="1"/>
        <v>620.9581</v>
      </c>
      <c r="E24" s="33">
        <f t="shared" si="2"/>
        <v>567.4078999999999</v>
      </c>
      <c r="F24" s="33">
        <f t="shared" si="3"/>
        <v>639.5868429999999</v>
      </c>
      <c r="G24" s="33">
        <f t="shared" si="4"/>
        <v>584.430137</v>
      </c>
      <c r="H24" s="226">
        <f t="shared" si="5"/>
        <v>649.166843</v>
      </c>
      <c r="I24" s="226">
        <f t="shared" si="6"/>
        <v>594.010137</v>
      </c>
      <c r="J24" s="225">
        <f t="shared" si="0"/>
        <v>662.15017986</v>
      </c>
      <c r="K24" s="225">
        <f t="shared" si="0"/>
        <v>605.89033974</v>
      </c>
    </row>
    <row r="25" spans="1:11" ht="15">
      <c r="A25" s="154" t="s">
        <v>91</v>
      </c>
      <c r="B25" s="183">
        <v>618.14</v>
      </c>
      <c r="C25" s="33">
        <v>574.98</v>
      </c>
      <c r="D25" s="33">
        <f t="shared" si="1"/>
        <v>624.3214</v>
      </c>
      <c r="E25" s="33">
        <f t="shared" si="2"/>
        <v>580.7298000000001</v>
      </c>
      <c r="F25" s="33">
        <f t="shared" si="3"/>
        <v>643.051042</v>
      </c>
      <c r="G25" s="33">
        <f t="shared" si="4"/>
        <v>598.1516940000001</v>
      </c>
      <c r="H25" s="226">
        <f t="shared" si="5"/>
        <v>652.6310420000001</v>
      </c>
      <c r="I25" s="226">
        <f t="shared" si="6"/>
        <v>607.7316940000002</v>
      </c>
      <c r="J25" s="225">
        <f t="shared" si="0"/>
        <v>665.6836628400001</v>
      </c>
      <c r="K25" s="225">
        <f t="shared" si="0"/>
        <v>619.8863278800002</v>
      </c>
    </row>
    <row r="26" spans="1:11" ht="15">
      <c r="A26" s="154" t="s">
        <v>92</v>
      </c>
      <c r="B26" s="183">
        <v>621.24</v>
      </c>
      <c r="C26" s="33">
        <v>614.81</v>
      </c>
      <c r="D26" s="33">
        <f t="shared" si="1"/>
        <v>627.4524</v>
      </c>
      <c r="E26" s="33">
        <f t="shared" si="2"/>
        <v>620.9581</v>
      </c>
      <c r="F26" s="33">
        <f t="shared" si="3"/>
        <v>646.275972</v>
      </c>
      <c r="G26" s="33">
        <f t="shared" si="4"/>
        <v>639.5868429999999</v>
      </c>
      <c r="H26" s="226">
        <f t="shared" si="5"/>
        <v>655.8559720000001</v>
      </c>
      <c r="I26" s="226">
        <f t="shared" si="6"/>
        <v>649.166843</v>
      </c>
      <c r="J26" s="225">
        <f t="shared" si="0"/>
        <v>668.9730914400001</v>
      </c>
      <c r="K26" s="225">
        <f t="shared" si="0"/>
        <v>662.15017986</v>
      </c>
    </row>
    <row r="27" spans="1:11" ht="15">
      <c r="A27" s="154" t="s">
        <v>93</v>
      </c>
      <c r="B27" s="183">
        <v>622.97</v>
      </c>
      <c r="C27" s="33">
        <v>618.14</v>
      </c>
      <c r="D27" s="33">
        <f t="shared" si="1"/>
        <v>629.1997</v>
      </c>
      <c r="E27" s="33">
        <f t="shared" si="2"/>
        <v>624.3214</v>
      </c>
      <c r="F27" s="33">
        <f t="shared" si="3"/>
        <v>648.075691</v>
      </c>
      <c r="G27" s="33">
        <f t="shared" si="4"/>
        <v>643.051042</v>
      </c>
      <c r="H27" s="226">
        <f t="shared" si="5"/>
        <v>657.655691</v>
      </c>
      <c r="I27" s="226">
        <f t="shared" si="6"/>
        <v>652.6310420000001</v>
      </c>
      <c r="J27" s="225">
        <f t="shared" si="0"/>
        <v>670.8088048200001</v>
      </c>
      <c r="K27" s="225">
        <f t="shared" si="0"/>
        <v>665.6836628400001</v>
      </c>
    </row>
    <row r="28" spans="1:11" ht="15">
      <c r="A28" s="154" t="s">
        <v>94</v>
      </c>
      <c r="B28" s="183">
        <v>624.79</v>
      </c>
      <c r="C28" s="33">
        <v>621.24</v>
      </c>
      <c r="D28" s="33">
        <f t="shared" si="1"/>
        <v>631.0378999999999</v>
      </c>
      <c r="E28" s="33">
        <f t="shared" si="2"/>
        <v>627.4524</v>
      </c>
      <c r="F28" s="33">
        <f t="shared" si="3"/>
        <v>649.969037</v>
      </c>
      <c r="G28" s="33">
        <f t="shared" si="4"/>
        <v>646.275972</v>
      </c>
      <c r="H28" s="226">
        <f t="shared" si="5"/>
        <v>659.549037</v>
      </c>
      <c r="I28" s="226">
        <f t="shared" si="6"/>
        <v>655.8559720000001</v>
      </c>
      <c r="J28" s="225">
        <f t="shared" si="0"/>
        <v>672.74001774</v>
      </c>
      <c r="K28" s="225">
        <f t="shared" si="0"/>
        <v>668.9730914400001</v>
      </c>
    </row>
    <row r="29" spans="1:11" ht="15">
      <c r="A29" s="154" t="s">
        <v>95</v>
      </c>
      <c r="B29" s="183">
        <v>626.59</v>
      </c>
      <c r="C29" s="33">
        <v>622.97</v>
      </c>
      <c r="D29" s="33">
        <f t="shared" si="1"/>
        <v>632.8559</v>
      </c>
      <c r="E29" s="33">
        <f t="shared" si="2"/>
        <v>629.1997</v>
      </c>
      <c r="F29" s="33">
        <f t="shared" si="3"/>
        <v>651.841577</v>
      </c>
      <c r="G29" s="33">
        <f t="shared" si="4"/>
        <v>648.075691</v>
      </c>
      <c r="H29" s="226">
        <f t="shared" si="5"/>
        <v>661.4215770000001</v>
      </c>
      <c r="I29" s="226">
        <f t="shared" si="6"/>
        <v>657.655691</v>
      </c>
      <c r="J29" s="225">
        <f t="shared" si="0"/>
        <v>674.65000854</v>
      </c>
      <c r="K29" s="225">
        <f t="shared" si="0"/>
        <v>670.8088048200001</v>
      </c>
    </row>
    <row r="30" spans="1:11" ht="15">
      <c r="A30" s="154" t="s">
        <v>96</v>
      </c>
      <c r="B30" s="183">
        <v>628.31</v>
      </c>
      <c r="C30" s="33">
        <v>624.79</v>
      </c>
      <c r="D30" s="33">
        <f t="shared" si="1"/>
        <v>634.5930999999999</v>
      </c>
      <c r="E30" s="33">
        <f t="shared" si="2"/>
        <v>631.0378999999999</v>
      </c>
      <c r="F30" s="33">
        <f t="shared" si="3"/>
        <v>653.6308929999999</v>
      </c>
      <c r="G30" s="33">
        <f t="shared" si="4"/>
        <v>649.969037</v>
      </c>
      <c r="H30" s="226">
        <f t="shared" si="5"/>
        <v>663.2108929999999</v>
      </c>
      <c r="I30" s="226">
        <f t="shared" si="6"/>
        <v>659.549037</v>
      </c>
      <c r="J30" s="225">
        <f t="shared" si="0"/>
        <v>676.47511086</v>
      </c>
      <c r="K30" s="225">
        <f t="shared" si="0"/>
        <v>672.74001774</v>
      </c>
    </row>
    <row r="31" spans="1:11" ht="15">
      <c r="A31" s="154" t="s">
        <v>97</v>
      </c>
      <c r="B31" s="183">
        <v>630.2</v>
      </c>
      <c r="C31" s="33">
        <v>626.59</v>
      </c>
      <c r="D31" s="33">
        <f t="shared" si="1"/>
        <v>636.5020000000001</v>
      </c>
      <c r="E31" s="33">
        <f t="shared" si="2"/>
        <v>632.8559</v>
      </c>
      <c r="F31" s="33">
        <f t="shared" si="3"/>
        <v>655.59706</v>
      </c>
      <c r="G31" s="33">
        <f t="shared" si="4"/>
        <v>651.841577</v>
      </c>
      <c r="H31" s="226">
        <f t="shared" si="5"/>
        <v>665.1770600000001</v>
      </c>
      <c r="I31" s="226">
        <f t="shared" si="6"/>
        <v>661.4215770000001</v>
      </c>
      <c r="J31" s="225">
        <f t="shared" si="0"/>
        <v>678.4806012000001</v>
      </c>
      <c r="K31" s="225">
        <f t="shared" si="0"/>
        <v>674.65000854</v>
      </c>
    </row>
    <row r="32" spans="1:11" ht="15">
      <c r="A32" s="154" t="s">
        <v>98</v>
      </c>
      <c r="B32" s="183">
        <v>632.03</v>
      </c>
      <c r="C32" s="33">
        <v>628.31</v>
      </c>
      <c r="D32" s="33">
        <f t="shared" si="1"/>
        <v>638.3503</v>
      </c>
      <c r="E32" s="33">
        <f t="shared" si="2"/>
        <v>634.5930999999999</v>
      </c>
      <c r="F32" s="33">
        <f t="shared" si="3"/>
        <v>657.500809</v>
      </c>
      <c r="G32" s="33">
        <f t="shared" si="4"/>
        <v>653.6308929999999</v>
      </c>
      <c r="H32" s="226">
        <f t="shared" si="5"/>
        <v>667.080809</v>
      </c>
      <c r="I32" s="226">
        <f t="shared" si="6"/>
        <v>663.2108929999999</v>
      </c>
      <c r="J32" s="225">
        <f t="shared" si="0"/>
        <v>680.42242518</v>
      </c>
      <c r="K32" s="225">
        <f t="shared" si="0"/>
        <v>676.47511086</v>
      </c>
    </row>
    <row r="33" spans="1:11" ht="15">
      <c r="A33" s="154" t="s">
        <v>99</v>
      </c>
      <c r="B33" s="183">
        <v>633.95</v>
      </c>
      <c r="C33" s="33">
        <v>630.2</v>
      </c>
      <c r="D33" s="33">
        <f t="shared" si="1"/>
        <v>640.2895000000001</v>
      </c>
      <c r="E33" s="33">
        <f t="shared" si="2"/>
        <v>636.5020000000001</v>
      </c>
      <c r="F33" s="33">
        <f t="shared" si="3"/>
        <v>659.4981850000001</v>
      </c>
      <c r="G33" s="33">
        <f t="shared" si="4"/>
        <v>655.59706</v>
      </c>
      <c r="H33" s="226">
        <f t="shared" si="5"/>
        <v>669.0781850000002</v>
      </c>
      <c r="I33" s="226">
        <f t="shared" si="6"/>
        <v>665.1770600000001</v>
      </c>
      <c r="J33" s="225">
        <f t="shared" si="0"/>
        <v>682.4597487000002</v>
      </c>
      <c r="K33" s="225">
        <f t="shared" si="0"/>
        <v>678.4806012000001</v>
      </c>
    </row>
    <row r="34" spans="1:11" ht="15">
      <c r="A34" s="154" t="s">
        <v>100</v>
      </c>
      <c r="B34" s="183">
        <v>635.87</v>
      </c>
      <c r="C34" s="33">
        <v>632.03</v>
      </c>
      <c r="D34" s="33">
        <f t="shared" si="1"/>
        <v>642.2287</v>
      </c>
      <c r="E34" s="33">
        <f t="shared" si="2"/>
        <v>638.3503</v>
      </c>
      <c r="F34" s="33">
        <f t="shared" si="3"/>
        <v>661.4955610000001</v>
      </c>
      <c r="G34" s="33">
        <f t="shared" si="4"/>
        <v>657.500809</v>
      </c>
      <c r="H34" s="226">
        <f t="shared" si="5"/>
        <v>671.0755610000001</v>
      </c>
      <c r="I34" s="226">
        <f t="shared" si="6"/>
        <v>667.080809</v>
      </c>
      <c r="J34" s="225">
        <f t="shared" si="0"/>
        <v>684.4970722200002</v>
      </c>
      <c r="K34" s="225">
        <f t="shared" si="0"/>
        <v>680.42242518</v>
      </c>
    </row>
    <row r="35" spans="1:11" ht="15">
      <c r="A35" s="154" t="s">
        <v>101</v>
      </c>
      <c r="B35" s="183">
        <v>637.87</v>
      </c>
      <c r="C35" s="33">
        <v>633.95</v>
      </c>
      <c r="D35" s="33">
        <f t="shared" si="1"/>
        <v>644.2487</v>
      </c>
      <c r="E35" s="33">
        <f t="shared" si="2"/>
        <v>640.2895000000001</v>
      </c>
      <c r="F35" s="33">
        <f t="shared" si="3"/>
        <v>663.576161</v>
      </c>
      <c r="G35" s="33">
        <f t="shared" si="4"/>
        <v>659.4981850000001</v>
      </c>
      <c r="H35" s="226">
        <f t="shared" si="5"/>
        <v>673.156161</v>
      </c>
      <c r="I35" s="226">
        <f t="shared" si="6"/>
        <v>669.0781850000002</v>
      </c>
      <c r="J35" s="225">
        <f t="shared" si="0"/>
        <v>686.61928422</v>
      </c>
      <c r="K35" s="225">
        <f t="shared" si="0"/>
        <v>682.4597487000002</v>
      </c>
    </row>
    <row r="36" spans="1:11" ht="15">
      <c r="A36" s="154" t="s">
        <v>102</v>
      </c>
      <c r="B36" s="183">
        <v>637.87</v>
      </c>
      <c r="C36" s="33">
        <v>635.87</v>
      </c>
      <c r="D36" s="33">
        <f t="shared" si="1"/>
        <v>644.2487</v>
      </c>
      <c r="E36" s="33">
        <f t="shared" si="2"/>
        <v>642.2287</v>
      </c>
      <c r="F36" s="33">
        <f t="shared" si="3"/>
        <v>663.576161</v>
      </c>
      <c r="G36" s="33">
        <f t="shared" si="4"/>
        <v>661.4955610000001</v>
      </c>
      <c r="H36" s="226">
        <f t="shared" si="5"/>
        <v>673.156161</v>
      </c>
      <c r="I36" s="226">
        <f t="shared" si="6"/>
        <v>671.0755610000001</v>
      </c>
      <c r="J36" s="225">
        <f t="shared" si="0"/>
        <v>686.61928422</v>
      </c>
      <c r="K36" s="225">
        <f t="shared" si="0"/>
        <v>684.4970722200002</v>
      </c>
    </row>
    <row r="37" spans="1:11" ht="15">
      <c r="A37" s="154"/>
      <c r="B37" s="183"/>
      <c r="C37" s="33">
        <v>637.87</v>
      </c>
      <c r="D37" s="33"/>
      <c r="E37" s="33">
        <f t="shared" si="2"/>
        <v>644.2487</v>
      </c>
      <c r="F37" s="33"/>
      <c r="G37" s="33">
        <f t="shared" si="4"/>
        <v>663.576161</v>
      </c>
      <c r="H37" s="226"/>
      <c r="I37" s="226">
        <f t="shared" si="6"/>
        <v>673.156161</v>
      </c>
      <c r="J37" s="225"/>
      <c r="K37" s="225">
        <f t="shared" si="0"/>
        <v>686.61928422</v>
      </c>
    </row>
    <row r="38" spans="1:11" s="184" customFormat="1" ht="15">
      <c r="A38" s="586"/>
      <c r="B38" s="410"/>
      <c r="C38" s="182">
        <v>637.87</v>
      </c>
      <c r="D38" s="182"/>
      <c r="E38" s="182">
        <f t="shared" si="2"/>
        <v>644.2487</v>
      </c>
      <c r="F38" s="182"/>
      <c r="G38" s="182">
        <f t="shared" si="4"/>
        <v>663.576161</v>
      </c>
      <c r="H38" s="587"/>
      <c r="I38" s="587">
        <f t="shared" si="6"/>
        <v>673.156161</v>
      </c>
      <c r="J38" s="225"/>
      <c r="K38" s="225">
        <f t="shared" si="0"/>
        <v>686.61928422</v>
      </c>
    </row>
    <row r="39" spans="1:11" s="590" customFormat="1" ht="15">
      <c r="A39" s="589" t="s">
        <v>105</v>
      </c>
      <c r="B39" s="409"/>
      <c r="D39" s="591"/>
      <c r="E39" s="591"/>
      <c r="F39" s="591"/>
      <c r="G39" s="591"/>
      <c r="H39" s="592"/>
      <c r="I39" s="592"/>
      <c r="J39" s="562"/>
      <c r="K39" s="562"/>
    </row>
    <row r="40" spans="1:11" s="31" customFormat="1" ht="15">
      <c r="A40" s="156" t="s">
        <v>88</v>
      </c>
      <c r="B40" s="183"/>
      <c r="D40" s="33"/>
      <c r="E40" s="33"/>
      <c r="F40" s="33"/>
      <c r="G40" s="33"/>
      <c r="H40" s="226"/>
      <c r="I40" s="226"/>
      <c r="J40" s="225"/>
      <c r="K40" s="225"/>
    </row>
    <row r="41" spans="1:11" ht="33" customHeight="1">
      <c r="A41" s="156" t="s">
        <v>109</v>
      </c>
      <c r="B41" s="183"/>
      <c r="D41" s="33"/>
      <c r="E41" s="33"/>
      <c r="F41" s="33"/>
      <c r="G41" s="33"/>
      <c r="H41" s="226"/>
      <c r="I41" s="226"/>
      <c r="J41" s="225"/>
      <c r="K41" s="225"/>
    </row>
    <row r="42" spans="1:11" ht="15">
      <c r="A42" s="154" t="s">
        <v>90</v>
      </c>
      <c r="B42" s="183">
        <v>631.15</v>
      </c>
      <c r="C42" s="33">
        <v>576.6522154082024</v>
      </c>
      <c r="D42" s="33">
        <f t="shared" si="1"/>
        <v>637.4615</v>
      </c>
      <c r="E42" s="33">
        <f t="shared" si="2"/>
        <v>582.4187375622845</v>
      </c>
      <c r="F42" s="33">
        <f t="shared" si="3"/>
        <v>656.585345</v>
      </c>
      <c r="G42" s="33">
        <f t="shared" si="4"/>
        <v>599.891299689153</v>
      </c>
      <c r="H42" s="226">
        <f t="shared" si="5"/>
        <v>666.165345</v>
      </c>
      <c r="I42" s="226">
        <f t="shared" si="6"/>
        <v>609.471299689153</v>
      </c>
      <c r="J42" s="225">
        <f t="shared" si="0"/>
        <v>679.4886519</v>
      </c>
      <c r="K42" s="225">
        <f t="shared" si="0"/>
        <v>621.6607256829361</v>
      </c>
    </row>
    <row r="43" spans="1:11" ht="15">
      <c r="A43" s="154" t="s">
        <v>91</v>
      </c>
      <c r="B43" s="183">
        <v>634.46</v>
      </c>
      <c r="C43" s="33">
        <v>589.7322154082024</v>
      </c>
      <c r="D43" s="33">
        <f t="shared" si="1"/>
        <v>640.8046</v>
      </c>
      <c r="E43" s="33">
        <f t="shared" si="2"/>
        <v>595.6295375622844</v>
      </c>
      <c r="F43" s="33">
        <f t="shared" si="3"/>
        <v>660.0287380000001</v>
      </c>
      <c r="G43" s="33">
        <f t="shared" si="4"/>
        <v>613.498423689153</v>
      </c>
      <c r="H43" s="226">
        <f t="shared" si="5"/>
        <v>669.6087380000001</v>
      </c>
      <c r="I43" s="226">
        <f t="shared" si="6"/>
        <v>623.078423689153</v>
      </c>
      <c r="J43" s="225">
        <f t="shared" si="0"/>
        <v>683.0009127600001</v>
      </c>
      <c r="K43" s="225">
        <f t="shared" si="0"/>
        <v>635.5399921629361</v>
      </c>
    </row>
    <row r="44" spans="1:11" ht="15">
      <c r="A44" s="154" t="s">
        <v>92</v>
      </c>
      <c r="B44" s="183">
        <v>637.59</v>
      </c>
      <c r="C44" s="33">
        <v>631.1522154082024</v>
      </c>
      <c r="D44" s="33">
        <f t="shared" si="1"/>
        <v>643.9659</v>
      </c>
      <c r="E44" s="33">
        <f t="shared" si="2"/>
        <v>637.4637375622845</v>
      </c>
      <c r="F44" s="33">
        <f t="shared" si="3"/>
        <v>663.284877</v>
      </c>
      <c r="G44" s="33">
        <f t="shared" si="4"/>
        <v>656.587649689153</v>
      </c>
      <c r="H44" s="226">
        <f t="shared" si="5"/>
        <v>672.8648770000001</v>
      </c>
      <c r="I44" s="226">
        <f t="shared" si="6"/>
        <v>666.167649689153</v>
      </c>
      <c r="J44" s="225">
        <f t="shared" si="0"/>
        <v>686.3221745400001</v>
      </c>
      <c r="K44" s="225">
        <f t="shared" si="0"/>
        <v>679.491002682936</v>
      </c>
    </row>
    <row r="45" spans="1:11" ht="15">
      <c r="A45" s="154" t="s">
        <v>93</v>
      </c>
      <c r="B45" s="183">
        <v>637.59</v>
      </c>
      <c r="C45" s="33">
        <v>634.4622154082024</v>
      </c>
      <c r="D45" s="33">
        <f t="shared" si="1"/>
        <v>643.9659</v>
      </c>
      <c r="E45" s="33">
        <f t="shared" si="2"/>
        <v>640.8068375622844</v>
      </c>
      <c r="F45" s="33">
        <f t="shared" si="3"/>
        <v>663.284877</v>
      </c>
      <c r="G45" s="33">
        <f t="shared" si="4"/>
        <v>660.031042689153</v>
      </c>
      <c r="H45" s="226">
        <f t="shared" si="5"/>
        <v>672.8648770000001</v>
      </c>
      <c r="I45" s="226">
        <f t="shared" si="6"/>
        <v>669.611042689153</v>
      </c>
      <c r="J45" s="225">
        <f t="shared" si="0"/>
        <v>686.3221745400001</v>
      </c>
      <c r="K45" s="225">
        <f t="shared" si="0"/>
        <v>683.0032635429361</v>
      </c>
    </row>
    <row r="46" spans="1:11" ht="15">
      <c r="A46" s="154" t="s">
        <v>94</v>
      </c>
      <c r="B46" s="183">
        <v>637.84</v>
      </c>
      <c r="C46" s="33">
        <v>637.5922154082023</v>
      </c>
      <c r="D46" s="33">
        <f t="shared" si="1"/>
        <v>644.2184000000001</v>
      </c>
      <c r="E46" s="33">
        <f t="shared" si="2"/>
        <v>643.9681375622843</v>
      </c>
      <c r="F46" s="33">
        <f t="shared" si="3"/>
        <v>663.5449520000001</v>
      </c>
      <c r="G46" s="33">
        <f t="shared" si="4"/>
        <v>663.2871816891528</v>
      </c>
      <c r="H46" s="226">
        <f t="shared" si="5"/>
        <v>673.1249520000001</v>
      </c>
      <c r="I46" s="226">
        <f t="shared" si="6"/>
        <v>672.8671816891529</v>
      </c>
      <c r="J46" s="225">
        <f t="shared" si="0"/>
        <v>686.5874510400001</v>
      </c>
      <c r="K46" s="225">
        <f t="shared" si="0"/>
        <v>686.324525322936</v>
      </c>
    </row>
    <row r="47" spans="1:11" ht="15">
      <c r="A47" s="154" t="s">
        <v>95</v>
      </c>
      <c r="B47" s="183">
        <v>639.63</v>
      </c>
      <c r="C47" s="33">
        <v>637.5922154082023</v>
      </c>
      <c r="D47" s="33">
        <f t="shared" si="1"/>
        <v>646.0263</v>
      </c>
      <c r="E47" s="33">
        <f t="shared" si="2"/>
        <v>643.9681375622843</v>
      </c>
      <c r="F47" s="33">
        <f t="shared" si="3"/>
        <v>665.407089</v>
      </c>
      <c r="G47" s="33">
        <f t="shared" si="4"/>
        <v>663.2871816891528</v>
      </c>
      <c r="H47" s="226">
        <f t="shared" si="5"/>
        <v>674.9870890000001</v>
      </c>
      <c r="I47" s="226">
        <f t="shared" si="6"/>
        <v>672.8671816891529</v>
      </c>
      <c r="J47" s="225">
        <f t="shared" si="0"/>
        <v>688.4868307800001</v>
      </c>
      <c r="K47" s="225">
        <f t="shared" si="0"/>
        <v>686.324525322936</v>
      </c>
    </row>
    <row r="48" spans="1:11" ht="15">
      <c r="A48" s="154" t="s">
        <v>96</v>
      </c>
      <c r="B48" s="183">
        <v>641.37</v>
      </c>
      <c r="C48" s="33">
        <v>637.8422154082024</v>
      </c>
      <c r="D48" s="33">
        <f t="shared" si="1"/>
        <v>647.7837</v>
      </c>
      <c r="E48" s="33">
        <f t="shared" si="2"/>
        <v>644.2206375622844</v>
      </c>
      <c r="F48" s="33">
        <f t="shared" si="3"/>
        <v>667.217211</v>
      </c>
      <c r="G48" s="33">
        <f t="shared" si="4"/>
        <v>663.547256689153</v>
      </c>
      <c r="H48" s="226">
        <f t="shared" si="5"/>
        <v>676.7972110000001</v>
      </c>
      <c r="I48" s="226">
        <f t="shared" si="6"/>
        <v>673.127256689153</v>
      </c>
      <c r="J48" s="225">
        <f t="shared" si="0"/>
        <v>690.3331552200001</v>
      </c>
      <c r="K48" s="225">
        <f t="shared" si="0"/>
        <v>686.5898018229361</v>
      </c>
    </row>
    <row r="49" spans="1:11" ht="15">
      <c r="A49" s="154" t="s">
        <v>106</v>
      </c>
      <c r="B49" s="183">
        <v>643.25</v>
      </c>
      <c r="C49" s="33">
        <v>639.6322154082023</v>
      </c>
      <c r="D49" s="33">
        <f t="shared" si="1"/>
        <v>649.6825</v>
      </c>
      <c r="E49" s="33">
        <f t="shared" si="2"/>
        <v>646.0285375622843</v>
      </c>
      <c r="F49" s="33">
        <f t="shared" si="3"/>
        <v>669.1729750000001</v>
      </c>
      <c r="G49" s="33">
        <f t="shared" si="4"/>
        <v>665.4093936891529</v>
      </c>
      <c r="H49" s="226">
        <f t="shared" si="5"/>
        <v>678.7529750000001</v>
      </c>
      <c r="I49" s="226">
        <f t="shared" si="6"/>
        <v>674.989393689153</v>
      </c>
      <c r="J49" s="225">
        <f t="shared" si="0"/>
        <v>692.3280345000002</v>
      </c>
      <c r="K49" s="225">
        <f t="shared" si="0"/>
        <v>688.489181562936</v>
      </c>
    </row>
    <row r="50" spans="1:11" ht="15">
      <c r="A50" s="154" t="s">
        <v>98</v>
      </c>
      <c r="B50" s="183">
        <v>645.05</v>
      </c>
      <c r="C50" s="33">
        <v>641.3722154082024</v>
      </c>
      <c r="D50" s="33">
        <f t="shared" si="1"/>
        <v>651.5005</v>
      </c>
      <c r="E50" s="33">
        <f t="shared" si="2"/>
        <v>647.7859375622844</v>
      </c>
      <c r="F50" s="33">
        <f t="shared" si="3"/>
        <v>671.045515</v>
      </c>
      <c r="G50" s="33">
        <f t="shared" si="4"/>
        <v>667.2195156891529</v>
      </c>
      <c r="H50" s="226">
        <f t="shared" si="5"/>
        <v>680.6255150000001</v>
      </c>
      <c r="I50" s="226">
        <f t="shared" si="6"/>
        <v>676.7995156891529</v>
      </c>
      <c r="J50" s="225">
        <f t="shared" si="0"/>
        <v>694.2380253000001</v>
      </c>
      <c r="K50" s="225">
        <f t="shared" si="0"/>
        <v>690.335506002936</v>
      </c>
    </row>
    <row r="51" spans="1:11" ht="15">
      <c r="A51" s="154" t="s">
        <v>99</v>
      </c>
      <c r="B51" s="183">
        <v>646.93</v>
      </c>
      <c r="C51" s="33">
        <v>643.2522154082023</v>
      </c>
      <c r="D51" s="33">
        <f t="shared" si="1"/>
        <v>653.3992999999999</v>
      </c>
      <c r="E51" s="33">
        <f t="shared" si="2"/>
        <v>649.6847375622843</v>
      </c>
      <c r="F51" s="33">
        <f t="shared" si="3"/>
        <v>673.001279</v>
      </c>
      <c r="G51" s="33">
        <f t="shared" si="4"/>
        <v>669.175279689153</v>
      </c>
      <c r="H51" s="226">
        <f t="shared" si="5"/>
        <v>682.581279</v>
      </c>
      <c r="I51" s="226">
        <f t="shared" si="6"/>
        <v>678.755279689153</v>
      </c>
      <c r="J51" s="225">
        <f t="shared" si="0"/>
        <v>696.23290458</v>
      </c>
      <c r="K51" s="225">
        <f t="shared" si="0"/>
        <v>692.330385282936</v>
      </c>
    </row>
    <row r="52" spans="1:11" ht="15">
      <c r="A52" s="154" t="s">
        <v>100</v>
      </c>
      <c r="B52" s="183">
        <v>648.91</v>
      </c>
      <c r="C52" s="33">
        <v>645.0522154082024</v>
      </c>
      <c r="D52" s="33">
        <f t="shared" si="1"/>
        <v>655.3991</v>
      </c>
      <c r="E52" s="33">
        <f t="shared" si="2"/>
        <v>651.5027375622844</v>
      </c>
      <c r="F52" s="33">
        <f t="shared" si="3"/>
        <v>675.061073</v>
      </c>
      <c r="G52" s="33">
        <f t="shared" si="4"/>
        <v>671.047819689153</v>
      </c>
      <c r="H52" s="226">
        <f t="shared" si="5"/>
        <v>684.641073</v>
      </c>
      <c r="I52" s="226">
        <f t="shared" si="6"/>
        <v>680.6278196891531</v>
      </c>
      <c r="J52" s="225">
        <f t="shared" si="0"/>
        <v>698.33389446</v>
      </c>
      <c r="K52" s="225">
        <f t="shared" si="0"/>
        <v>694.2403760829361</v>
      </c>
    </row>
    <row r="53" spans="1:11" ht="15">
      <c r="A53" s="154" t="s">
        <v>101</v>
      </c>
      <c r="B53" s="183">
        <v>650.89</v>
      </c>
      <c r="C53" s="33">
        <v>646.9322154082024</v>
      </c>
      <c r="D53" s="33">
        <f t="shared" si="1"/>
        <v>657.3989</v>
      </c>
      <c r="E53" s="33">
        <f t="shared" si="2"/>
        <v>653.4015375622845</v>
      </c>
      <c r="F53" s="33">
        <f t="shared" si="3"/>
        <v>677.1208670000001</v>
      </c>
      <c r="G53" s="33">
        <f t="shared" si="4"/>
        <v>673.0035836891531</v>
      </c>
      <c r="H53" s="226">
        <f t="shared" si="5"/>
        <v>686.7008670000001</v>
      </c>
      <c r="I53" s="226">
        <f t="shared" si="6"/>
        <v>682.5835836891531</v>
      </c>
      <c r="J53" s="225">
        <f t="shared" si="0"/>
        <v>700.4348843400002</v>
      </c>
      <c r="K53" s="225">
        <f t="shared" si="0"/>
        <v>696.2352553629362</v>
      </c>
    </row>
    <row r="54" spans="1:11" ht="15">
      <c r="A54" s="154" t="s">
        <v>102</v>
      </c>
      <c r="B54" s="183">
        <v>652.74</v>
      </c>
      <c r="C54" s="33">
        <v>648.9122154082023</v>
      </c>
      <c r="D54" s="33">
        <f t="shared" si="1"/>
        <v>659.2674000000001</v>
      </c>
      <c r="E54" s="33">
        <f t="shared" si="2"/>
        <v>655.4013375622843</v>
      </c>
      <c r="F54" s="33">
        <f t="shared" si="3"/>
        <v>679.045422</v>
      </c>
      <c r="G54" s="33">
        <f t="shared" si="4"/>
        <v>675.0633776891528</v>
      </c>
      <c r="H54" s="226">
        <f t="shared" si="5"/>
        <v>688.6254220000001</v>
      </c>
      <c r="I54" s="226">
        <f t="shared" si="6"/>
        <v>684.6433776891529</v>
      </c>
      <c r="J54" s="225">
        <f t="shared" si="0"/>
        <v>702.3979304400001</v>
      </c>
      <c r="K54" s="225">
        <f t="shared" si="0"/>
        <v>698.336245242936</v>
      </c>
    </row>
    <row r="55" spans="1:11" ht="15">
      <c r="A55" s="483"/>
      <c r="B55" s="183"/>
      <c r="C55" s="33">
        <v>650.89</v>
      </c>
      <c r="D55" s="33"/>
      <c r="E55" s="33">
        <f t="shared" si="2"/>
        <v>657.3989</v>
      </c>
      <c r="F55" s="33"/>
      <c r="G55" s="33">
        <f t="shared" si="4"/>
        <v>677.1208670000001</v>
      </c>
      <c r="H55" s="226"/>
      <c r="I55" s="226">
        <f t="shared" si="6"/>
        <v>686.7008670000001</v>
      </c>
      <c r="J55" s="225"/>
      <c r="K55" s="225">
        <f t="shared" si="0"/>
        <v>700.4348843400002</v>
      </c>
    </row>
    <row r="56" spans="1:11" s="184" customFormat="1" ht="15">
      <c r="A56" s="586"/>
      <c r="B56" s="410"/>
      <c r="C56" s="182">
        <v>652.7422154082024</v>
      </c>
      <c r="D56" s="182"/>
      <c r="E56" s="182">
        <f t="shared" si="2"/>
        <v>659.2696375622844</v>
      </c>
      <c r="F56" s="182"/>
      <c r="G56" s="182">
        <f t="shared" si="4"/>
        <v>679.0477266891529</v>
      </c>
      <c r="H56" s="587"/>
      <c r="I56" s="587">
        <f t="shared" si="6"/>
        <v>688.627726689153</v>
      </c>
      <c r="J56" s="225"/>
      <c r="K56" s="225">
        <f t="shared" si="0"/>
        <v>702.400281222936</v>
      </c>
    </row>
    <row r="57" spans="1:11" s="590" customFormat="1" ht="15">
      <c r="A57" s="589" t="s">
        <v>107</v>
      </c>
      <c r="B57" s="409"/>
      <c r="D57" s="591"/>
      <c r="E57" s="591"/>
      <c r="F57" s="591"/>
      <c r="G57" s="591"/>
      <c r="H57" s="592"/>
      <c r="I57" s="592"/>
      <c r="J57" s="562"/>
      <c r="K57" s="562"/>
    </row>
    <row r="58" spans="1:11" s="31" customFormat="1" ht="15">
      <c r="A58" s="155" t="s">
        <v>108</v>
      </c>
      <c r="B58" s="183"/>
      <c r="D58" s="33"/>
      <c r="E58" s="33"/>
      <c r="F58" s="33"/>
      <c r="G58" s="33"/>
      <c r="H58" s="226"/>
      <c r="I58" s="226"/>
      <c r="J58" s="225"/>
      <c r="K58" s="225"/>
    </row>
    <row r="59" spans="1:11" s="31" customFormat="1" ht="15">
      <c r="A59" s="156" t="s">
        <v>88</v>
      </c>
      <c r="B59" s="183"/>
      <c r="D59" s="33"/>
      <c r="E59" s="33"/>
      <c r="F59" s="33"/>
      <c r="G59" s="33"/>
      <c r="H59" s="226"/>
      <c r="I59" s="226"/>
      <c r="J59" s="225"/>
      <c r="K59" s="225"/>
    </row>
    <row r="60" spans="1:11" ht="41.25" customHeight="1">
      <c r="A60" s="156" t="s">
        <v>109</v>
      </c>
      <c r="B60" s="183"/>
      <c r="D60" s="33"/>
      <c r="E60" s="33"/>
      <c r="F60" s="33"/>
      <c r="G60" s="33"/>
      <c r="H60" s="226"/>
      <c r="I60" s="226"/>
      <c r="J60" s="225"/>
      <c r="K60" s="225"/>
    </row>
    <row r="61" spans="1:11" ht="15">
      <c r="A61" s="154" t="s">
        <v>90</v>
      </c>
      <c r="B61" s="183">
        <v>630.59</v>
      </c>
      <c r="C61" s="34">
        <v>576.1422154082023</v>
      </c>
      <c r="D61" s="33">
        <f t="shared" si="1"/>
        <v>636.8959</v>
      </c>
      <c r="E61" s="33">
        <f t="shared" si="2"/>
        <v>581.9036375622844</v>
      </c>
      <c r="F61" s="33">
        <f t="shared" si="3"/>
        <v>656.002777</v>
      </c>
      <c r="G61" s="33">
        <f t="shared" si="4"/>
        <v>599.360746689153</v>
      </c>
      <c r="H61" s="226">
        <f t="shared" si="5"/>
        <v>665.5827770000001</v>
      </c>
      <c r="I61" s="226">
        <f t="shared" si="6"/>
        <v>608.940746689153</v>
      </c>
      <c r="J61" s="225">
        <f t="shared" si="0"/>
        <v>678.8944325400001</v>
      </c>
      <c r="K61" s="225">
        <f t="shared" si="0"/>
        <v>621.1195616229361</v>
      </c>
    </row>
    <row r="62" spans="1:11" ht="15">
      <c r="A62" s="154" t="s">
        <v>91</v>
      </c>
      <c r="B62" s="183">
        <v>633.92</v>
      </c>
      <c r="C62" s="34">
        <v>589.2622154082023</v>
      </c>
      <c r="D62" s="33">
        <f t="shared" si="1"/>
        <v>640.2592</v>
      </c>
      <c r="E62" s="33">
        <f t="shared" si="2"/>
        <v>595.1548375622843</v>
      </c>
      <c r="F62" s="33">
        <f t="shared" si="3"/>
        <v>659.4669759999999</v>
      </c>
      <c r="G62" s="33">
        <f t="shared" si="4"/>
        <v>613.0094826891528</v>
      </c>
      <c r="H62" s="226">
        <f t="shared" si="5"/>
        <v>669.046976</v>
      </c>
      <c r="I62" s="226">
        <f t="shared" si="6"/>
        <v>622.5894826891529</v>
      </c>
      <c r="J62" s="225">
        <f t="shared" si="0"/>
        <v>682.4279155199999</v>
      </c>
      <c r="K62" s="225">
        <f t="shared" si="0"/>
        <v>635.0412723429359</v>
      </c>
    </row>
    <row r="63" spans="1:11" ht="15">
      <c r="A63" s="154" t="s">
        <v>92</v>
      </c>
      <c r="B63" s="183">
        <v>637.07</v>
      </c>
      <c r="C63" s="34">
        <v>630.5930622296585</v>
      </c>
      <c r="D63" s="33">
        <f t="shared" si="1"/>
        <v>643.4407000000001</v>
      </c>
      <c r="E63" s="33">
        <f t="shared" si="2"/>
        <v>636.8989928519551</v>
      </c>
      <c r="F63" s="33">
        <f t="shared" si="3"/>
        <v>662.7439210000001</v>
      </c>
      <c r="G63" s="33">
        <f t="shared" si="4"/>
        <v>656.0059626375138</v>
      </c>
      <c r="H63" s="226">
        <f t="shared" si="5"/>
        <v>672.3239210000002</v>
      </c>
      <c r="I63" s="226">
        <f t="shared" si="6"/>
        <v>665.5859626375138</v>
      </c>
      <c r="J63" s="225">
        <f t="shared" si="0"/>
        <v>685.7703994200002</v>
      </c>
      <c r="K63" s="225">
        <f t="shared" si="0"/>
        <v>678.8976818902642</v>
      </c>
    </row>
    <row r="64" spans="1:11" ht="15">
      <c r="A64" s="154" t="s">
        <v>93</v>
      </c>
      <c r="B64" s="183">
        <v>637.07</v>
      </c>
      <c r="C64" s="34">
        <v>633.9233958104936</v>
      </c>
      <c r="D64" s="33">
        <f t="shared" si="1"/>
        <v>643.4407000000001</v>
      </c>
      <c r="E64" s="33">
        <f t="shared" si="2"/>
        <v>640.2626297685986</v>
      </c>
      <c r="F64" s="33">
        <f t="shared" si="3"/>
        <v>662.7439210000001</v>
      </c>
      <c r="G64" s="33">
        <f t="shared" si="4"/>
        <v>659.4705086616566</v>
      </c>
      <c r="H64" s="226">
        <f t="shared" si="5"/>
        <v>672.3239210000002</v>
      </c>
      <c r="I64" s="226">
        <f t="shared" si="6"/>
        <v>669.0505086616566</v>
      </c>
      <c r="J64" s="225">
        <f t="shared" si="0"/>
        <v>685.7703994200002</v>
      </c>
      <c r="K64" s="225">
        <f t="shared" si="0"/>
        <v>682.4315188348897</v>
      </c>
    </row>
    <row r="65" spans="1:11" ht="15">
      <c r="A65" s="154" t="s">
        <v>94</v>
      </c>
      <c r="B65" s="183">
        <v>637.37</v>
      </c>
      <c r="C65" s="34">
        <v>637.0728486537116</v>
      </c>
      <c r="D65" s="33">
        <f t="shared" si="1"/>
        <v>643.7437</v>
      </c>
      <c r="E65" s="33">
        <f t="shared" si="2"/>
        <v>643.4435771402487</v>
      </c>
      <c r="F65" s="33">
        <f t="shared" si="3"/>
        <v>663.056011</v>
      </c>
      <c r="G65" s="33">
        <f t="shared" si="4"/>
        <v>662.7468844544562</v>
      </c>
      <c r="H65" s="226">
        <f t="shared" si="5"/>
        <v>672.636011</v>
      </c>
      <c r="I65" s="226">
        <f t="shared" si="6"/>
        <v>672.3268844544563</v>
      </c>
      <c r="J65" s="225">
        <f t="shared" si="0"/>
        <v>686.0887312200001</v>
      </c>
      <c r="K65" s="225">
        <f t="shared" si="0"/>
        <v>685.7734221435454</v>
      </c>
    </row>
    <row r="66" spans="1:11" ht="15">
      <c r="A66" s="154" t="s">
        <v>95</v>
      </c>
      <c r="B66" s="183">
        <v>639.11</v>
      </c>
      <c r="C66" s="34">
        <v>637.0728486537116</v>
      </c>
      <c r="D66" s="33">
        <f t="shared" si="1"/>
        <v>645.5011000000001</v>
      </c>
      <c r="E66" s="33">
        <f t="shared" si="2"/>
        <v>643.4435771402487</v>
      </c>
      <c r="F66" s="33">
        <f t="shared" si="3"/>
        <v>664.8661330000001</v>
      </c>
      <c r="G66" s="33">
        <f t="shared" si="4"/>
        <v>662.7468844544562</v>
      </c>
      <c r="H66" s="226">
        <f t="shared" si="5"/>
        <v>674.4461330000001</v>
      </c>
      <c r="I66" s="226">
        <f t="shared" si="6"/>
        <v>672.3268844544563</v>
      </c>
      <c r="J66" s="225">
        <f t="shared" si="0"/>
        <v>687.9350556600002</v>
      </c>
      <c r="K66" s="225">
        <f t="shared" si="0"/>
        <v>685.7734221435454</v>
      </c>
    </row>
    <row r="67" spans="1:11" ht="15">
      <c r="A67" s="154" t="s">
        <v>96</v>
      </c>
      <c r="B67" s="183">
        <v>640.86</v>
      </c>
      <c r="C67" s="34">
        <v>637.3706405427665</v>
      </c>
      <c r="D67" s="33">
        <f t="shared" si="1"/>
        <v>647.2686</v>
      </c>
      <c r="E67" s="33">
        <f t="shared" si="2"/>
        <v>643.7443469481942</v>
      </c>
      <c r="F67" s="33">
        <f t="shared" si="3"/>
        <v>666.686658</v>
      </c>
      <c r="G67" s="33">
        <f t="shared" si="4"/>
        <v>663.0566773566401</v>
      </c>
      <c r="H67" s="226">
        <f t="shared" si="5"/>
        <v>676.266658</v>
      </c>
      <c r="I67" s="226">
        <f t="shared" si="6"/>
        <v>672.6366773566401</v>
      </c>
      <c r="J67" s="225">
        <f aca="true" t="shared" si="7" ref="J67:K82">H67*1.02</f>
        <v>689.7919911600001</v>
      </c>
      <c r="K67" s="225">
        <f t="shared" si="7"/>
        <v>686.0894109037729</v>
      </c>
    </row>
    <row r="68" spans="1:11" ht="15">
      <c r="A68" s="154" t="s">
        <v>106</v>
      </c>
      <c r="B68" s="183">
        <v>642.72</v>
      </c>
      <c r="C68" s="34">
        <v>639.1069262301666</v>
      </c>
      <c r="D68" s="33">
        <f t="shared" si="1"/>
        <v>649.1472</v>
      </c>
      <c r="E68" s="33">
        <f t="shared" si="2"/>
        <v>645.4979954924682</v>
      </c>
      <c r="F68" s="33">
        <f t="shared" si="3"/>
        <v>668.621616</v>
      </c>
      <c r="G68" s="33">
        <f t="shared" si="4"/>
        <v>664.8629353572423</v>
      </c>
      <c r="H68" s="226">
        <f t="shared" si="5"/>
        <v>678.2016160000001</v>
      </c>
      <c r="I68" s="226">
        <f t="shared" si="6"/>
        <v>674.4429353572424</v>
      </c>
      <c r="J68" s="225">
        <f t="shared" si="7"/>
        <v>691.7656483200001</v>
      </c>
      <c r="K68" s="225">
        <f t="shared" si="7"/>
        <v>687.9317940643873</v>
      </c>
    </row>
    <row r="69" spans="1:11" ht="15">
      <c r="A69" s="154" t="s">
        <v>98</v>
      </c>
      <c r="B69" s="183">
        <v>644.55</v>
      </c>
      <c r="C69" s="34">
        <v>640.8643861332665</v>
      </c>
      <c r="D69" s="33">
        <f t="shared" si="1"/>
        <v>650.9955</v>
      </c>
      <c r="E69" s="33">
        <f t="shared" si="2"/>
        <v>647.2730299945991</v>
      </c>
      <c r="F69" s="33">
        <f t="shared" si="3"/>
        <v>670.525365</v>
      </c>
      <c r="G69" s="33">
        <f t="shared" si="4"/>
        <v>666.6912208944372</v>
      </c>
      <c r="H69" s="226">
        <f t="shared" si="5"/>
        <v>680.105365</v>
      </c>
      <c r="I69" s="226">
        <f t="shared" si="6"/>
        <v>676.2712208944372</v>
      </c>
      <c r="J69" s="225">
        <f t="shared" si="7"/>
        <v>693.7074723000001</v>
      </c>
      <c r="K69" s="225">
        <f t="shared" si="7"/>
        <v>689.796645312326</v>
      </c>
    </row>
    <row r="70" spans="1:11" ht="15">
      <c r="A70" s="154" t="s">
        <v>99</v>
      </c>
      <c r="B70" s="183">
        <v>646.41</v>
      </c>
      <c r="C70" s="34">
        <v>642.7171300070165</v>
      </c>
      <c r="D70" s="33">
        <f>B70*1.01</f>
        <v>652.8741</v>
      </c>
      <c r="E70" s="33">
        <f aca="true" t="shared" si="8" ref="E70:E75">C70*1.01</f>
        <v>649.1443013070867</v>
      </c>
      <c r="F70" s="33">
        <f aca="true" t="shared" si="9" ref="F70:F133">D70*1.03</f>
        <v>672.460323</v>
      </c>
      <c r="G70" s="33">
        <f aca="true" t="shared" si="10" ref="G70:G75">E70*1.03</f>
        <v>668.6186303462994</v>
      </c>
      <c r="H70" s="226">
        <f aca="true" t="shared" si="11" ref="H70:H133">IF(F70*0.01&lt;9.58,F70+9.58,F70*1.01)</f>
        <v>682.0403230000001</v>
      </c>
      <c r="I70" s="226">
        <f aca="true" t="shared" si="12" ref="I70:I75">IF(G70*0.01&lt;9.58,G70+9.58,G70*1.01)</f>
        <v>678.1986303462994</v>
      </c>
      <c r="J70" s="225">
        <f t="shared" si="7"/>
        <v>695.6811294600001</v>
      </c>
      <c r="K70" s="225">
        <f t="shared" si="7"/>
        <v>691.7626029532254</v>
      </c>
    </row>
    <row r="71" spans="1:11" ht="15">
      <c r="A71" s="154" t="s">
        <v>100</v>
      </c>
      <c r="B71" s="183">
        <v>648.37</v>
      </c>
      <c r="C71" s="34">
        <v>644.5486996650665</v>
      </c>
      <c r="D71" s="33">
        <f>B71*1.01</f>
        <v>654.8537</v>
      </c>
      <c r="E71" s="33">
        <f t="shared" si="8"/>
        <v>650.9941866617171</v>
      </c>
      <c r="F71" s="33">
        <f t="shared" si="9"/>
        <v>674.499311</v>
      </c>
      <c r="G71" s="33">
        <f t="shared" si="10"/>
        <v>670.5240122615686</v>
      </c>
      <c r="H71" s="226">
        <f t="shared" si="11"/>
        <v>684.0793110000001</v>
      </c>
      <c r="I71" s="226">
        <f t="shared" si="12"/>
        <v>680.1040122615686</v>
      </c>
      <c r="J71" s="225">
        <f t="shared" si="7"/>
        <v>697.7608972200001</v>
      </c>
      <c r="K71" s="225">
        <f t="shared" si="7"/>
        <v>693.7060925068</v>
      </c>
    </row>
    <row r="72" spans="1:11" ht="15">
      <c r="A72" s="154" t="s">
        <v>101</v>
      </c>
      <c r="B72" s="183">
        <v>650.34</v>
      </c>
      <c r="C72" s="34">
        <v>646.4120306466665</v>
      </c>
      <c r="D72" s="33">
        <f>B72*1.01</f>
        <v>656.8434000000001</v>
      </c>
      <c r="E72" s="33">
        <f t="shared" si="8"/>
        <v>652.8761509531332</v>
      </c>
      <c r="F72" s="33">
        <f t="shared" si="9"/>
        <v>676.5487020000002</v>
      </c>
      <c r="G72" s="33">
        <f t="shared" si="10"/>
        <v>672.4624354817272</v>
      </c>
      <c r="H72" s="226">
        <f t="shared" si="11"/>
        <v>686.1287020000002</v>
      </c>
      <c r="I72" s="226">
        <f t="shared" si="12"/>
        <v>682.0424354817272</v>
      </c>
      <c r="J72" s="225">
        <f t="shared" si="7"/>
        <v>699.8512760400002</v>
      </c>
      <c r="K72" s="225">
        <f t="shared" si="7"/>
        <v>695.6832841913618</v>
      </c>
    </row>
    <row r="73" spans="1:11" ht="15">
      <c r="A73" s="154" t="s">
        <v>102</v>
      </c>
      <c r="B73" s="183">
        <v>652.22</v>
      </c>
      <c r="C73" s="34">
        <v>648.3706455989166</v>
      </c>
      <c r="D73" s="33">
        <f>B73*1.01</f>
        <v>658.7422</v>
      </c>
      <c r="E73" s="33">
        <f t="shared" si="8"/>
        <v>654.8543520549057</v>
      </c>
      <c r="F73" s="33">
        <f t="shared" si="9"/>
        <v>678.5044660000001</v>
      </c>
      <c r="G73" s="33">
        <f t="shared" si="10"/>
        <v>674.4999826165529</v>
      </c>
      <c r="H73" s="226">
        <f t="shared" si="11"/>
        <v>688.0844660000001</v>
      </c>
      <c r="I73" s="226">
        <f t="shared" si="12"/>
        <v>684.0799826165529</v>
      </c>
      <c r="J73" s="225">
        <f t="shared" si="7"/>
        <v>701.8461553200001</v>
      </c>
      <c r="K73" s="225">
        <f t="shared" si="7"/>
        <v>697.761582268884</v>
      </c>
    </row>
    <row r="74" spans="1:11" ht="15">
      <c r="A74" s="154"/>
      <c r="B74" s="183"/>
      <c r="C74" s="34">
        <v>650.3398476590164</v>
      </c>
      <c r="D74" s="33"/>
      <c r="E74" s="33">
        <f t="shared" si="8"/>
        <v>656.8432461356066</v>
      </c>
      <c r="F74" s="33"/>
      <c r="G74" s="33">
        <f t="shared" si="10"/>
        <v>676.5485435196748</v>
      </c>
      <c r="H74" s="226"/>
      <c r="I74" s="226">
        <f t="shared" si="12"/>
        <v>686.1285435196748</v>
      </c>
      <c r="J74" s="225"/>
      <c r="K74" s="225">
        <f t="shared" si="7"/>
        <v>699.8511143900683</v>
      </c>
    </row>
    <row r="75" spans="1:11" s="184" customFormat="1" ht="15">
      <c r="A75" s="586"/>
      <c r="B75" s="410"/>
      <c r="C75" s="588">
        <v>652.2243528563166</v>
      </c>
      <c r="D75" s="182"/>
      <c r="E75" s="182">
        <f t="shared" si="8"/>
        <v>658.7465963848798</v>
      </c>
      <c r="F75" s="182"/>
      <c r="G75" s="182">
        <f t="shared" si="10"/>
        <v>678.5089942764262</v>
      </c>
      <c r="H75" s="587"/>
      <c r="I75" s="587">
        <f t="shared" si="12"/>
        <v>688.0889942764262</v>
      </c>
      <c r="J75" s="225"/>
      <c r="K75" s="225">
        <f t="shared" si="7"/>
        <v>701.8507741619547</v>
      </c>
    </row>
    <row r="76" spans="1:11" s="594" customFormat="1" ht="15">
      <c r="A76" s="593" t="s">
        <v>144</v>
      </c>
      <c r="B76" s="409"/>
      <c r="D76" s="591"/>
      <c r="F76" s="591"/>
      <c r="G76" s="591"/>
      <c r="H76" s="592"/>
      <c r="J76" s="562"/>
      <c r="K76" s="562"/>
    </row>
    <row r="77" spans="1:11" ht="15">
      <c r="A77" s="166" t="s">
        <v>145</v>
      </c>
      <c r="B77" s="183"/>
      <c r="D77" s="33"/>
      <c r="F77" s="33"/>
      <c r="G77" s="33"/>
      <c r="H77" s="226"/>
      <c r="J77" s="225"/>
      <c r="K77" s="225"/>
    </row>
    <row r="78" spans="1:256" ht="15">
      <c r="A78" s="156" t="s">
        <v>109</v>
      </c>
      <c r="B78" s="183"/>
      <c r="C78" s="157"/>
      <c r="D78" s="33"/>
      <c r="E78" s="157"/>
      <c r="F78" s="33"/>
      <c r="G78" s="33"/>
      <c r="H78" s="226"/>
      <c r="I78" s="157"/>
      <c r="J78" s="225"/>
      <c r="K78" s="225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 t="s">
        <v>109</v>
      </c>
      <c r="BP78" s="157" t="s">
        <v>109</v>
      </c>
      <c r="BQ78" s="157" t="s">
        <v>109</v>
      </c>
      <c r="BR78" s="157" t="s">
        <v>109</v>
      </c>
      <c r="BS78" s="157" t="s">
        <v>109</v>
      </c>
      <c r="BT78" s="157" t="s">
        <v>109</v>
      </c>
      <c r="BU78" s="157" t="s">
        <v>109</v>
      </c>
      <c r="BV78" s="157" t="s">
        <v>109</v>
      </c>
      <c r="BW78" s="157" t="s">
        <v>109</v>
      </c>
      <c r="BX78" s="157" t="s">
        <v>109</v>
      </c>
      <c r="BY78" s="157" t="s">
        <v>109</v>
      </c>
      <c r="BZ78" s="157" t="s">
        <v>109</v>
      </c>
      <c r="CA78" s="157" t="s">
        <v>109</v>
      </c>
      <c r="CB78" s="157" t="s">
        <v>109</v>
      </c>
      <c r="CC78" s="157" t="s">
        <v>109</v>
      </c>
      <c r="CD78" s="157" t="s">
        <v>109</v>
      </c>
      <c r="CE78" s="157" t="s">
        <v>109</v>
      </c>
      <c r="CF78" s="157" t="s">
        <v>109</v>
      </c>
      <c r="CG78" s="157" t="s">
        <v>109</v>
      </c>
      <c r="CH78" s="157" t="s">
        <v>109</v>
      </c>
      <c r="CI78" s="157" t="s">
        <v>109</v>
      </c>
      <c r="CJ78" s="157" t="s">
        <v>109</v>
      </c>
      <c r="CK78" s="157" t="s">
        <v>109</v>
      </c>
      <c r="CL78" s="157" t="s">
        <v>109</v>
      </c>
      <c r="CM78" s="157" t="s">
        <v>109</v>
      </c>
      <c r="CN78" s="157" t="s">
        <v>109</v>
      </c>
      <c r="CO78" s="157" t="s">
        <v>109</v>
      </c>
      <c r="CP78" s="157" t="s">
        <v>109</v>
      </c>
      <c r="CQ78" s="157" t="s">
        <v>109</v>
      </c>
      <c r="CR78" s="157" t="s">
        <v>109</v>
      </c>
      <c r="CS78" s="157" t="s">
        <v>109</v>
      </c>
      <c r="CT78" s="157" t="s">
        <v>109</v>
      </c>
      <c r="CU78" s="157" t="s">
        <v>109</v>
      </c>
      <c r="CV78" s="157" t="s">
        <v>109</v>
      </c>
      <c r="CW78" s="157" t="s">
        <v>109</v>
      </c>
      <c r="CX78" s="157" t="s">
        <v>109</v>
      </c>
      <c r="CY78" s="157" t="s">
        <v>109</v>
      </c>
      <c r="CZ78" s="157" t="s">
        <v>109</v>
      </c>
      <c r="DA78" s="157" t="s">
        <v>109</v>
      </c>
      <c r="DB78" s="157" t="s">
        <v>109</v>
      </c>
      <c r="DC78" s="157" t="s">
        <v>109</v>
      </c>
      <c r="DD78" s="157" t="s">
        <v>109</v>
      </c>
      <c r="DE78" s="157" t="s">
        <v>109</v>
      </c>
      <c r="DF78" s="157" t="s">
        <v>109</v>
      </c>
      <c r="DG78" s="157" t="s">
        <v>109</v>
      </c>
      <c r="DH78" s="157" t="s">
        <v>109</v>
      </c>
      <c r="DI78" s="157" t="s">
        <v>109</v>
      </c>
      <c r="DJ78" s="157" t="s">
        <v>109</v>
      </c>
      <c r="DK78" s="157" t="s">
        <v>109</v>
      </c>
      <c r="DL78" s="157" t="s">
        <v>109</v>
      </c>
      <c r="DM78" s="157" t="s">
        <v>109</v>
      </c>
      <c r="DN78" s="157" t="s">
        <v>109</v>
      </c>
      <c r="DO78" s="157" t="s">
        <v>109</v>
      </c>
      <c r="DP78" s="157" t="s">
        <v>109</v>
      </c>
      <c r="DQ78" s="157" t="s">
        <v>109</v>
      </c>
      <c r="DR78" s="157" t="s">
        <v>109</v>
      </c>
      <c r="DS78" s="157" t="s">
        <v>109</v>
      </c>
      <c r="DT78" s="157" t="s">
        <v>109</v>
      </c>
      <c r="DU78" s="157" t="s">
        <v>109</v>
      </c>
      <c r="DV78" s="157" t="s">
        <v>109</v>
      </c>
      <c r="DW78" s="157" t="s">
        <v>109</v>
      </c>
      <c r="DX78" s="157" t="s">
        <v>109</v>
      </c>
      <c r="DY78" s="157" t="s">
        <v>109</v>
      </c>
      <c r="DZ78" s="157" t="s">
        <v>109</v>
      </c>
      <c r="EA78" s="157" t="s">
        <v>109</v>
      </c>
      <c r="EB78" s="157" t="s">
        <v>109</v>
      </c>
      <c r="EC78" s="157" t="s">
        <v>109</v>
      </c>
      <c r="ED78" s="157" t="s">
        <v>109</v>
      </c>
      <c r="EE78" s="157" t="s">
        <v>109</v>
      </c>
      <c r="EF78" s="157" t="s">
        <v>109</v>
      </c>
      <c r="EG78" s="157" t="s">
        <v>109</v>
      </c>
      <c r="EH78" s="157" t="s">
        <v>109</v>
      </c>
      <c r="EI78" s="157" t="s">
        <v>109</v>
      </c>
      <c r="EJ78" s="157" t="s">
        <v>109</v>
      </c>
      <c r="EK78" s="157" t="s">
        <v>109</v>
      </c>
      <c r="EL78" s="157" t="s">
        <v>109</v>
      </c>
      <c r="EM78" s="157" t="s">
        <v>109</v>
      </c>
      <c r="EN78" s="157" t="s">
        <v>109</v>
      </c>
      <c r="EO78" s="157" t="s">
        <v>109</v>
      </c>
      <c r="EP78" s="157" t="s">
        <v>109</v>
      </c>
      <c r="EQ78" s="157" t="s">
        <v>109</v>
      </c>
      <c r="ER78" s="157" t="s">
        <v>109</v>
      </c>
      <c r="ES78" s="157" t="s">
        <v>109</v>
      </c>
      <c r="ET78" s="157" t="s">
        <v>109</v>
      </c>
      <c r="EU78" s="157" t="s">
        <v>109</v>
      </c>
      <c r="EV78" s="157" t="s">
        <v>109</v>
      </c>
      <c r="EW78" s="157" t="s">
        <v>109</v>
      </c>
      <c r="EX78" s="157" t="s">
        <v>109</v>
      </c>
      <c r="EY78" s="157" t="s">
        <v>109</v>
      </c>
      <c r="EZ78" s="157" t="s">
        <v>109</v>
      </c>
      <c r="FA78" s="157" t="s">
        <v>109</v>
      </c>
      <c r="FB78" s="157" t="s">
        <v>109</v>
      </c>
      <c r="FC78" s="157" t="s">
        <v>109</v>
      </c>
      <c r="FD78" s="157" t="s">
        <v>109</v>
      </c>
      <c r="FE78" s="157" t="s">
        <v>109</v>
      </c>
      <c r="FF78" s="157" t="s">
        <v>109</v>
      </c>
      <c r="FG78" s="157" t="s">
        <v>109</v>
      </c>
      <c r="FH78" s="157" t="s">
        <v>109</v>
      </c>
      <c r="FI78" s="157" t="s">
        <v>109</v>
      </c>
      <c r="FJ78" s="157" t="s">
        <v>109</v>
      </c>
      <c r="FK78" s="157" t="s">
        <v>109</v>
      </c>
      <c r="FL78" s="157" t="s">
        <v>109</v>
      </c>
      <c r="FM78" s="157" t="s">
        <v>109</v>
      </c>
      <c r="FN78" s="157" t="s">
        <v>109</v>
      </c>
      <c r="FO78" s="157" t="s">
        <v>109</v>
      </c>
      <c r="FP78" s="157" t="s">
        <v>109</v>
      </c>
      <c r="FQ78" s="157" t="s">
        <v>109</v>
      </c>
      <c r="FR78" s="157" t="s">
        <v>109</v>
      </c>
      <c r="FS78" s="157" t="s">
        <v>109</v>
      </c>
      <c r="FT78" s="157" t="s">
        <v>109</v>
      </c>
      <c r="FU78" s="157" t="s">
        <v>109</v>
      </c>
      <c r="FV78" s="157" t="s">
        <v>109</v>
      </c>
      <c r="FW78" s="157" t="s">
        <v>109</v>
      </c>
      <c r="FX78" s="157" t="s">
        <v>109</v>
      </c>
      <c r="FY78" s="157" t="s">
        <v>109</v>
      </c>
      <c r="FZ78" s="157" t="s">
        <v>109</v>
      </c>
      <c r="GA78" s="157" t="s">
        <v>109</v>
      </c>
      <c r="GB78" s="157" t="s">
        <v>109</v>
      </c>
      <c r="GC78" s="157" t="s">
        <v>109</v>
      </c>
      <c r="GD78" s="157" t="s">
        <v>109</v>
      </c>
      <c r="GE78" s="157" t="s">
        <v>109</v>
      </c>
      <c r="GF78" s="157" t="s">
        <v>109</v>
      </c>
      <c r="GG78" s="157" t="s">
        <v>109</v>
      </c>
      <c r="GH78" s="157" t="s">
        <v>109</v>
      </c>
      <c r="GI78" s="157" t="s">
        <v>109</v>
      </c>
      <c r="GJ78" s="157" t="s">
        <v>109</v>
      </c>
      <c r="GK78" s="157" t="s">
        <v>109</v>
      </c>
      <c r="GL78" s="157" t="s">
        <v>109</v>
      </c>
      <c r="GM78" s="157" t="s">
        <v>109</v>
      </c>
      <c r="GN78" s="157" t="s">
        <v>109</v>
      </c>
      <c r="GO78" s="157" t="s">
        <v>109</v>
      </c>
      <c r="GP78" s="157" t="s">
        <v>109</v>
      </c>
      <c r="GQ78" s="157" t="s">
        <v>109</v>
      </c>
      <c r="GR78" s="157" t="s">
        <v>109</v>
      </c>
      <c r="GS78" s="157" t="s">
        <v>109</v>
      </c>
      <c r="GT78" s="157" t="s">
        <v>109</v>
      </c>
      <c r="GU78" s="157" t="s">
        <v>109</v>
      </c>
      <c r="GV78" s="157" t="s">
        <v>109</v>
      </c>
      <c r="GW78" s="157" t="s">
        <v>109</v>
      </c>
      <c r="GX78" s="157" t="s">
        <v>109</v>
      </c>
      <c r="GY78" s="157" t="s">
        <v>109</v>
      </c>
      <c r="GZ78" s="157" t="s">
        <v>109</v>
      </c>
      <c r="HA78" s="157" t="s">
        <v>109</v>
      </c>
      <c r="HB78" s="157" t="s">
        <v>109</v>
      </c>
      <c r="HC78" s="157" t="s">
        <v>109</v>
      </c>
      <c r="HD78" s="157" t="s">
        <v>109</v>
      </c>
      <c r="HE78" s="157" t="s">
        <v>109</v>
      </c>
      <c r="HF78" s="157" t="s">
        <v>109</v>
      </c>
      <c r="HG78" s="157" t="s">
        <v>109</v>
      </c>
      <c r="HH78" s="157" t="s">
        <v>109</v>
      </c>
      <c r="HI78" s="157" t="s">
        <v>109</v>
      </c>
      <c r="HJ78" s="157" t="s">
        <v>109</v>
      </c>
      <c r="HK78" s="157" t="s">
        <v>109</v>
      </c>
      <c r="HL78" s="157" t="s">
        <v>109</v>
      </c>
      <c r="HM78" s="157" t="s">
        <v>109</v>
      </c>
      <c r="HN78" s="157" t="s">
        <v>109</v>
      </c>
      <c r="HO78" s="157" t="s">
        <v>109</v>
      </c>
      <c r="HP78" s="157" t="s">
        <v>109</v>
      </c>
      <c r="HQ78" s="157" t="s">
        <v>109</v>
      </c>
      <c r="HR78" s="157" t="s">
        <v>109</v>
      </c>
      <c r="HS78" s="157" t="s">
        <v>109</v>
      </c>
      <c r="HT78" s="157" t="s">
        <v>109</v>
      </c>
      <c r="HU78" s="157" t="s">
        <v>109</v>
      </c>
      <c r="HV78" s="157" t="s">
        <v>109</v>
      </c>
      <c r="HW78" s="157" t="s">
        <v>109</v>
      </c>
      <c r="HX78" s="157" t="s">
        <v>109</v>
      </c>
      <c r="HY78" s="157" t="s">
        <v>109</v>
      </c>
      <c r="HZ78" s="157" t="s">
        <v>109</v>
      </c>
      <c r="IA78" s="157" t="s">
        <v>109</v>
      </c>
      <c r="IB78" s="157" t="s">
        <v>109</v>
      </c>
      <c r="IC78" s="157" t="s">
        <v>109</v>
      </c>
      <c r="ID78" s="157" t="s">
        <v>109</v>
      </c>
      <c r="IE78" s="157" t="s">
        <v>109</v>
      </c>
      <c r="IF78" s="157" t="s">
        <v>109</v>
      </c>
      <c r="IG78" s="157" t="s">
        <v>109</v>
      </c>
      <c r="IH78" s="157" t="s">
        <v>109</v>
      </c>
      <c r="II78" s="157" t="s">
        <v>109</v>
      </c>
      <c r="IJ78" s="157" t="s">
        <v>109</v>
      </c>
      <c r="IK78" s="157" t="s">
        <v>109</v>
      </c>
      <c r="IL78" s="157" t="s">
        <v>109</v>
      </c>
      <c r="IM78" s="157" t="s">
        <v>109</v>
      </c>
      <c r="IN78" s="157" t="s">
        <v>109</v>
      </c>
      <c r="IO78" s="157" t="s">
        <v>109</v>
      </c>
      <c r="IP78" s="157" t="s">
        <v>109</v>
      </c>
      <c r="IQ78" s="157" t="s">
        <v>109</v>
      </c>
      <c r="IR78" s="157" t="s">
        <v>109</v>
      </c>
      <c r="IS78" s="157" t="s">
        <v>109</v>
      </c>
      <c r="IT78" s="157" t="s">
        <v>109</v>
      </c>
      <c r="IU78" s="157" t="s">
        <v>109</v>
      </c>
      <c r="IV78" s="157" t="s">
        <v>109</v>
      </c>
    </row>
    <row r="79" spans="1:11" ht="15">
      <c r="A79" s="154" t="s">
        <v>90</v>
      </c>
      <c r="B79" s="183">
        <v>570.19</v>
      </c>
      <c r="D79" s="33">
        <f aca="true" t="shared" si="13" ref="D79:D91">B79*1.01</f>
        <v>575.8919000000001</v>
      </c>
      <c r="F79" s="33">
        <f t="shared" si="9"/>
        <v>593.168657</v>
      </c>
      <c r="G79" s="33"/>
      <c r="H79" s="226">
        <f t="shared" si="11"/>
        <v>602.7486570000001</v>
      </c>
      <c r="J79" s="225">
        <f t="shared" si="7"/>
        <v>614.8036301400001</v>
      </c>
      <c r="K79" s="225"/>
    </row>
    <row r="80" spans="1:11" ht="15">
      <c r="A80" s="154" t="s">
        <v>91</v>
      </c>
      <c r="B80" s="183">
        <v>573.74</v>
      </c>
      <c r="D80" s="33">
        <f t="shared" si="13"/>
        <v>579.4774</v>
      </c>
      <c r="F80" s="33">
        <f t="shared" si="9"/>
        <v>596.861722</v>
      </c>
      <c r="G80" s="33"/>
      <c r="H80" s="226">
        <f t="shared" si="11"/>
        <v>606.441722</v>
      </c>
      <c r="J80" s="225">
        <f t="shared" si="7"/>
        <v>618.57055644</v>
      </c>
      <c r="K80" s="225"/>
    </row>
    <row r="81" spans="1:11" ht="15">
      <c r="A81" s="154" t="s">
        <v>92</v>
      </c>
      <c r="B81" s="183">
        <v>577</v>
      </c>
      <c r="D81" s="33">
        <f t="shared" si="13"/>
        <v>582.77</v>
      </c>
      <c r="F81" s="33">
        <f t="shared" si="9"/>
        <v>600.2531</v>
      </c>
      <c r="G81" s="33"/>
      <c r="H81" s="226">
        <f t="shared" si="11"/>
        <v>609.8331000000001</v>
      </c>
      <c r="J81" s="225">
        <f t="shared" si="7"/>
        <v>622.0297620000001</v>
      </c>
      <c r="K81" s="225"/>
    </row>
    <row r="82" spans="1:10" ht="15">
      <c r="A82" s="154" t="s">
        <v>93</v>
      </c>
      <c r="B82" s="183">
        <v>578.8</v>
      </c>
      <c r="D82" s="33">
        <f t="shared" si="13"/>
        <v>584.588</v>
      </c>
      <c r="F82" s="33">
        <f t="shared" si="9"/>
        <v>602.12564</v>
      </c>
      <c r="G82" s="33"/>
      <c r="H82" s="226">
        <f t="shared" si="11"/>
        <v>611.70564</v>
      </c>
      <c r="J82" s="225">
        <f t="shared" si="7"/>
        <v>623.9397528000001</v>
      </c>
    </row>
    <row r="83" spans="1:10" ht="15">
      <c r="A83" s="154" t="s">
        <v>94</v>
      </c>
      <c r="B83" s="183">
        <v>580.59</v>
      </c>
      <c r="D83" s="33">
        <f t="shared" si="13"/>
        <v>586.3959</v>
      </c>
      <c r="F83" s="33">
        <f t="shared" si="9"/>
        <v>603.987777</v>
      </c>
      <c r="G83" s="33"/>
      <c r="H83" s="226">
        <f t="shared" si="11"/>
        <v>613.5677770000001</v>
      </c>
      <c r="J83" s="225">
        <f aca="true" t="shared" si="14" ref="J83:J140">H83*1.02</f>
        <v>625.8391325400002</v>
      </c>
    </row>
    <row r="84" spans="1:11" ht="15">
      <c r="A84" s="154" t="s">
        <v>95</v>
      </c>
      <c r="B84" s="183">
        <v>582.52</v>
      </c>
      <c r="D84" s="33">
        <f t="shared" si="13"/>
        <v>588.3452</v>
      </c>
      <c r="F84" s="33">
        <f t="shared" si="9"/>
        <v>605.995556</v>
      </c>
      <c r="G84" s="33"/>
      <c r="H84" s="226">
        <f t="shared" si="11"/>
        <v>615.575556</v>
      </c>
      <c r="J84" s="225">
        <f t="shared" si="14"/>
        <v>627.88706712</v>
      </c>
      <c r="K84" s="344"/>
    </row>
    <row r="85" spans="1:10" ht="15">
      <c r="A85" s="154" t="s">
        <v>96</v>
      </c>
      <c r="B85" s="183">
        <v>584.32</v>
      </c>
      <c r="D85" s="33">
        <f t="shared" si="13"/>
        <v>590.1632000000001</v>
      </c>
      <c r="F85" s="33">
        <f t="shared" si="9"/>
        <v>607.868096</v>
      </c>
      <c r="G85" s="33"/>
      <c r="H85" s="226">
        <f t="shared" si="11"/>
        <v>617.4480960000001</v>
      </c>
      <c r="J85" s="225">
        <f t="shared" si="14"/>
        <v>629.79705792</v>
      </c>
    </row>
    <row r="86" spans="1:10" ht="15">
      <c r="A86" s="154" t="s">
        <v>106</v>
      </c>
      <c r="B86" s="183">
        <v>586.23</v>
      </c>
      <c r="D86" s="33">
        <f t="shared" si="13"/>
        <v>592.0923</v>
      </c>
      <c r="F86" s="33">
        <f t="shared" si="9"/>
        <v>609.8550690000001</v>
      </c>
      <c r="G86" s="33"/>
      <c r="H86" s="226">
        <f t="shared" si="11"/>
        <v>619.4350690000001</v>
      </c>
      <c r="J86" s="225">
        <f t="shared" si="14"/>
        <v>631.8237703800002</v>
      </c>
    </row>
    <row r="87" spans="1:10" ht="15">
      <c r="A87" s="154" t="s">
        <v>98</v>
      </c>
      <c r="B87" s="183">
        <v>588.15</v>
      </c>
      <c r="D87" s="33">
        <f t="shared" si="13"/>
        <v>594.0314999999999</v>
      </c>
      <c r="F87" s="33">
        <f t="shared" si="9"/>
        <v>611.852445</v>
      </c>
      <c r="G87" s="33"/>
      <c r="H87" s="226">
        <f t="shared" si="11"/>
        <v>621.432445</v>
      </c>
      <c r="J87" s="225">
        <f t="shared" si="14"/>
        <v>633.8610939</v>
      </c>
    </row>
    <row r="88" spans="1:10" ht="15">
      <c r="A88" s="154" t="s">
        <v>99</v>
      </c>
      <c r="B88" s="183">
        <v>590.16</v>
      </c>
      <c r="D88" s="33">
        <f t="shared" si="13"/>
        <v>596.0616</v>
      </c>
      <c r="F88" s="33">
        <f t="shared" si="9"/>
        <v>613.943448</v>
      </c>
      <c r="G88" s="33"/>
      <c r="H88" s="226">
        <f t="shared" si="11"/>
        <v>623.523448</v>
      </c>
      <c r="J88" s="225">
        <f t="shared" si="14"/>
        <v>635.9939169600001</v>
      </c>
    </row>
    <row r="89" spans="1:10" ht="15">
      <c r="A89" s="154" t="s">
        <v>100</v>
      </c>
      <c r="B89" s="183">
        <v>592.2</v>
      </c>
      <c r="D89" s="33">
        <f t="shared" si="13"/>
        <v>598.1220000000001</v>
      </c>
      <c r="F89" s="33">
        <f t="shared" si="9"/>
        <v>616.0656600000001</v>
      </c>
      <c r="G89" s="33"/>
      <c r="H89" s="226">
        <f t="shared" si="11"/>
        <v>625.6456600000001</v>
      </c>
      <c r="J89" s="225">
        <f t="shared" si="14"/>
        <v>638.1585732000001</v>
      </c>
    </row>
    <row r="90" spans="1:10" ht="15">
      <c r="A90" s="154" t="s">
        <v>101</v>
      </c>
      <c r="B90" s="183">
        <v>594.33</v>
      </c>
      <c r="D90" s="33">
        <f t="shared" si="13"/>
        <v>600.2733000000001</v>
      </c>
      <c r="F90" s="33">
        <f t="shared" si="9"/>
        <v>618.281499</v>
      </c>
      <c r="G90" s="33"/>
      <c r="H90" s="226">
        <f t="shared" si="11"/>
        <v>627.8614990000001</v>
      </c>
      <c r="J90" s="225">
        <f t="shared" si="14"/>
        <v>640.4187289800001</v>
      </c>
    </row>
    <row r="91" spans="1:11" s="184" customFormat="1" ht="15">
      <c r="A91" s="586" t="s">
        <v>102</v>
      </c>
      <c r="B91" s="410">
        <v>596.19</v>
      </c>
      <c r="D91" s="182">
        <f t="shared" si="13"/>
        <v>602.1519000000001</v>
      </c>
      <c r="F91" s="182">
        <f t="shared" si="9"/>
        <v>620.2164570000001</v>
      </c>
      <c r="G91" s="182"/>
      <c r="H91" s="587">
        <f t="shared" si="11"/>
        <v>629.7964570000001</v>
      </c>
      <c r="J91" s="225">
        <f t="shared" si="14"/>
        <v>642.3923861400002</v>
      </c>
      <c r="K91" s="20"/>
    </row>
    <row r="92" spans="1:11" s="594" customFormat="1" ht="15">
      <c r="A92" s="595" t="s">
        <v>386</v>
      </c>
      <c r="B92" s="409"/>
      <c r="D92" s="591"/>
      <c r="F92" s="591"/>
      <c r="G92" s="591"/>
      <c r="H92" s="592"/>
      <c r="J92" s="562"/>
      <c r="K92" s="394"/>
    </row>
    <row r="93" spans="1:10" ht="15">
      <c r="A93" s="167" t="s">
        <v>146</v>
      </c>
      <c r="B93" s="183"/>
      <c r="D93" s="33"/>
      <c r="F93" s="33"/>
      <c r="G93" s="33"/>
      <c r="H93" s="226"/>
      <c r="J93" s="225"/>
    </row>
    <row r="94" spans="1:10" ht="15">
      <c r="A94" s="167" t="s">
        <v>145</v>
      </c>
      <c r="B94" s="183"/>
      <c r="D94" s="33"/>
      <c r="F94" s="33"/>
      <c r="G94" s="33"/>
      <c r="H94" s="226"/>
      <c r="J94" s="225"/>
    </row>
    <row r="95" spans="1:10" ht="15">
      <c r="A95" s="31" t="s">
        <v>147</v>
      </c>
      <c r="B95" s="183"/>
      <c r="F95" s="33"/>
      <c r="G95" s="33"/>
      <c r="H95" s="226"/>
      <c r="J95" s="225"/>
    </row>
    <row r="96" spans="1:10" ht="15">
      <c r="A96" s="154" t="s">
        <v>90</v>
      </c>
      <c r="B96" s="183">
        <v>570.19</v>
      </c>
      <c r="D96" s="33">
        <f aca="true" t="shared" si="15" ref="D96:D108">B96*1.01</f>
        <v>575.8919000000001</v>
      </c>
      <c r="F96" s="33">
        <f t="shared" si="9"/>
        <v>593.168657</v>
      </c>
      <c r="G96" s="33"/>
      <c r="H96" s="226">
        <f t="shared" si="11"/>
        <v>602.7486570000001</v>
      </c>
      <c r="J96" s="225">
        <f t="shared" si="14"/>
        <v>614.8036301400001</v>
      </c>
    </row>
    <row r="97" spans="1:10" ht="15">
      <c r="A97" s="154" t="s">
        <v>91</v>
      </c>
      <c r="B97" s="183">
        <v>573.74</v>
      </c>
      <c r="D97" s="33">
        <f t="shared" si="15"/>
        <v>579.4774</v>
      </c>
      <c r="F97" s="33">
        <f t="shared" si="9"/>
        <v>596.861722</v>
      </c>
      <c r="G97" s="33"/>
      <c r="H97" s="226">
        <f t="shared" si="11"/>
        <v>606.441722</v>
      </c>
      <c r="J97" s="225">
        <f t="shared" si="14"/>
        <v>618.57055644</v>
      </c>
    </row>
    <row r="98" spans="1:10" ht="15">
      <c r="A98" s="154" t="s">
        <v>92</v>
      </c>
      <c r="B98" s="183">
        <v>577</v>
      </c>
      <c r="D98" s="33">
        <f t="shared" si="15"/>
        <v>582.77</v>
      </c>
      <c r="F98" s="33">
        <f t="shared" si="9"/>
        <v>600.2531</v>
      </c>
      <c r="G98" s="33"/>
      <c r="H98" s="226">
        <f t="shared" si="11"/>
        <v>609.8331000000001</v>
      </c>
      <c r="J98" s="225">
        <f t="shared" si="14"/>
        <v>622.0297620000001</v>
      </c>
    </row>
    <row r="99" spans="1:10" ht="15">
      <c r="A99" s="154" t="s">
        <v>93</v>
      </c>
      <c r="B99" s="183">
        <v>578.8</v>
      </c>
      <c r="D99" s="33">
        <f t="shared" si="15"/>
        <v>584.588</v>
      </c>
      <c r="F99" s="33">
        <f t="shared" si="9"/>
        <v>602.12564</v>
      </c>
      <c r="G99" s="33"/>
      <c r="H99" s="226">
        <f t="shared" si="11"/>
        <v>611.70564</v>
      </c>
      <c r="J99" s="225">
        <f t="shared" si="14"/>
        <v>623.9397528000001</v>
      </c>
    </row>
    <row r="100" spans="1:10" ht="15">
      <c r="A100" s="154" t="s">
        <v>94</v>
      </c>
      <c r="B100" s="183">
        <v>580.59</v>
      </c>
      <c r="D100" s="33">
        <f t="shared" si="15"/>
        <v>586.3959</v>
      </c>
      <c r="F100" s="33">
        <f t="shared" si="9"/>
        <v>603.987777</v>
      </c>
      <c r="G100" s="33"/>
      <c r="H100" s="226">
        <f t="shared" si="11"/>
        <v>613.5677770000001</v>
      </c>
      <c r="J100" s="225">
        <f t="shared" si="14"/>
        <v>625.8391325400002</v>
      </c>
    </row>
    <row r="101" spans="1:10" ht="15">
      <c r="A101" s="154" t="s">
        <v>95</v>
      </c>
      <c r="B101" s="183">
        <v>582.52</v>
      </c>
      <c r="D101" s="33">
        <f t="shared" si="15"/>
        <v>588.3452</v>
      </c>
      <c r="F101" s="33">
        <f t="shared" si="9"/>
        <v>605.995556</v>
      </c>
      <c r="G101" s="33"/>
      <c r="H101" s="226">
        <f t="shared" si="11"/>
        <v>615.575556</v>
      </c>
      <c r="J101" s="225">
        <f t="shared" si="14"/>
        <v>627.88706712</v>
      </c>
    </row>
    <row r="102" spans="1:10" ht="15">
      <c r="A102" s="154" t="s">
        <v>96</v>
      </c>
      <c r="B102" s="183">
        <v>584.32</v>
      </c>
      <c r="D102" s="33">
        <f t="shared" si="15"/>
        <v>590.1632000000001</v>
      </c>
      <c r="F102" s="33">
        <f t="shared" si="9"/>
        <v>607.868096</v>
      </c>
      <c r="G102" s="33"/>
      <c r="H102" s="226">
        <f t="shared" si="11"/>
        <v>617.4480960000001</v>
      </c>
      <c r="J102" s="225">
        <f t="shared" si="14"/>
        <v>629.79705792</v>
      </c>
    </row>
    <row r="103" spans="1:10" ht="15">
      <c r="A103" s="154" t="s">
        <v>106</v>
      </c>
      <c r="B103" s="183">
        <v>586.23</v>
      </c>
      <c r="D103" s="33">
        <f t="shared" si="15"/>
        <v>592.0923</v>
      </c>
      <c r="F103" s="33">
        <f t="shared" si="9"/>
        <v>609.8550690000001</v>
      </c>
      <c r="G103" s="33"/>
      <c r="H103" s="226">
        <f t="shared" si="11"/>
        <v>619.4350690000001</v>
      </c>
      <c r="J103" s="225">
        <f t="shared" si="14"/>
        <v>631.8237703800002</v>
      </c>
    </row>
    <row r="104" spans="1:10" ht="15">
      <c r="A104" s="154" t="s">
        <v>98</v>
      </c>
      <c r="B104" s="183">
        <v>588.15</v>
      </c>
      <c r="D104" s="33">
        <f t="shared" si="15"/>
        <v>594.0314999999999</v>
      </c>
      <c r="F104" s="33">
        <f t="shared" si="9"/>
        <v>611.852445</v>
      </c>
      <c r="G104" s="33"/>
      <c r="H104" s="226">
        <f t="shared" si="11"/>
        <v>621.432445</v>
      </c>
      <c r="J104" s="225">
        <f t="shared" si="14"/>
        <v>633.8610939</v>
      </c>
    </row>
    <row r="105" spans="1:10" ht="15">
      <c r="A105" s="154" t="s">
        <v>99</v>
      </c>
      <c r="B105" s="183">
        <v>590.16</v>
      </c>
      <c r="D105" s="33">
        <f t="shared" si="15"/>
        <v>596.0616</v>
      </c>
      <c r="F105" s="33">
        <f t="shared" si="9"/>
        <v>613.943448</v>
      </c>
      <c r="G105" s="33"/>
      <c r="H105" s="226">
        <f t="shared" si="11"/>
        <v>623.523448</v>
      </c>
      <c r="J105" s="225">
        <f t="shared" si="14"/>
        <v>635.9939169600001</v>
      </c>
    </row>
    <row r="106" spans="1:10" ht="15">
      <c r="A106" s="154" t="s">
        <v>100</v>
      </c>
      <c r="B106" s="183">
        <v>592.2</v>
      </c>
      <c r="D106" s="33">
        <f t="shared" si="15"/>
        <v>598.1220000000001</v>
      </c>
      <c r="F106" s="33">
        <f t="shared" si="9"/>
        <v>616.0656600000001</v>
      </c>
      <c r="G106" s="33"/>
      <c r="H106" s="226">
        <f t="shared" si="11"/>
        <v>625.6456600000001</v>
      </c>
      <c r="J106" s="225">
        <f t="shared" si="14"/>
        <v>638.1585732000001</v>
      </c>
    </row>
    <row r="107" spans="1:10" ht="15">
      <c r="A107" s="154" t="s">
        <v>101</v>
      </c>
      <c r="B107" s="183">
        <v>594.33</v>
      </c>
      <c r="D107" s="33">
        <f t="shared" si="15"/>
        <v>600.2733000000001</v>
      </c>
      <c r="F107" s="33">
        <f t="shared" si="9"/>
        <v>618.281499</v>
      </c>
      <c r="G107" s="33"/>
      <c r="H107" s="226">
        <f t="shared" si="11"/>
        <v>627.8614990000001</v>
      </c>
      <c r="J107" s="225">
        <f t="shared" si="14"/>
        <v>640.4187289800001</v>
      </c>
    </row>
    <row r="108" spans="1:11" s="184" customFormat="1" ht="15">
      <c r="A108" s="586" t="s">
        <v>102</v>
      </c>
      <c r="B108" s="410">
        <v>596.19</v>
      </c>
      <c r="D108" s="182">
        <f t="shared" si="15"/>
        <v>602.1519000000001</v>
      </c>
      <c r="F108" s="182">
        <f t="shared" si="9"/>
        <v>620.2164570000001</v>
      </c>
      <c r="G108" s="182"/>
      <c r="H108" s="587">
        <f t="shared" si="11"/>
        <v>629.7964570000001</v>
      </c>
      <c r="J108" s="225">
        <f t="shared" si="14"/>
        <v>642.3923861400002</v>
      </c>
      <c r="K108" s="20"/>
    </row>
    <row r="109" spans="1:11" s="594" customFormat="1" ht="15">
      <c r="A109" s="595" t="s">
        <v>148</v>
      </c>
      <c r="B109" s="409"/>
      <c r="D109" s="591"/>
      <c r="F109" s="591"/>
      <c r="G109" s="591"/>
      <c r="H109" s="592"/>
      <c r="J109" s="562"/>
      <c r="K109" s="394"/>
    </row>
    <row r="110" spans="1:10" ht="15">
      <c r="A110" s="167" t="s">
        <v>385</v>
      </c>
      <c r="B110" s="183"/>
      <c r="D110" s="33"/>
      <c r="F110" s="33"/>
      <c r="G110" s="33"/>
      <c r="H110" s="226"/>
      <c r="J110" s="225"/>
    </row>
    <row r="111" spans="1:10" ht="15">
      <c r="A111" s="31" t="s">
        <v>149</v>
      </c>
      <c r="B111" s="183"/>
      <c r="D111" s="33"/>
      <c r="F111" s="33"/>
      <c r="G111" s="33"/>
      <c r="H111" s="226"/>
      <c r="J111" s="225"/>
    </row>
    <row r="112" spans="1:10" ht="15">
      <c r="A112" s="31" t="s">
        <v>90</v>
      </c>
      <c r="B112" s="183">
        <v>694.28</v>
      </c>
      <c r="D112" s="33">
        <f aca="true" t="shared" si="16" ref="D112:D140">B112*1.01</f>
        <v>701.2228</v>
      </c>
      <c r="F112" s="33">
        <f t="shared" si="9"/>
        <v>722.259484</v>
      </c>
      <c r="G112" s="33"/>
      <c r="H112" s="226">
        <f t="shared" si="11"/>
        <v>731.8394840000001</v>
      </c>
      <c r="J112" s="225">
        <f t="shared" si="14"/>
        <v>746.4762736800001</v>
      </c>
    </row>
    <row r="113" spans="1:10" ht="15">
      <c r="A113" s="31" t="s">
        <v>91</v>
      </c>
      <c r="B113" s="183">
        <v>697.93</v>
      </c>
      <c r="D113" s="33">
        <f t="shared" si="16"/>
        <v>704.9092999999999</v>
      </c>
      <c r="F113" s="33">
        <f t="shared" si="9"/>
        <v>726.0565789999999</v>
      </c>
      <c r="G113" s="33"/>
      <c r="H113" s="226">
        <f t="shared" si="11"/>
        <v>735.636579</v>
      </c>
      <c r="J113" s="225">
        <f t="shared" si="14"/>
        <v>750.34931058</v>
      </c>
    </row>
    <row r="114" spans="1:10" ht="15">
      <c r="A114" s="31" t="s">
        <v>92</v>
      </c>
      <c r="B114" s="183">
        <v>701.4</v>
      </c>
      <c r="D114" s="33">
        <f t="shared" si="16"/>
        <v>708.414</v>
      </c>
      <c r="F114" s="33">
        <f t="shared" si="9"/>
        <v>729.66642</v>
      </c>
      <c r="G114" s="33"/>
      <c r="H114" s="226">
        <f t="shared" si="11"/>
        <v>739.2464200000001</v>
      </c>
      <c r="J114" s="225">
        <f t="shared" si="14"/>
        <v>754.0313484000001</v>
      </c>
    </row>
    <row r="115" spans="1:10" ht="15">
      <c r="A115" s="31" t="s">
        <v>93</v>
      </c>
      <c r="B115" s="183">
        <v>703.3</v>
      </c>
      <c r="D115" s="33">
        <f t="shared" si="16"/>
        <v>710.333</v>
      </c>
      <c r="F115" s="33">
        <f t="shared" si="9"/>
        <v>731.6429899999999</v>
      </c>
      <c r="G115" s="33"/>
      <c r="H115" s="226">
        <f t="shared" si="11"/>
        <v>741.22299</v>
      </c>
      <c r="J115" s="225">
        <f t="shared" si="14"/>
        <v>756.0474498</v>
      </c>
    </row>
    <row r="116" spans="1:10" ht="15">
      <c r="A116" s="31" t="s">
        <v>94</v>
      </c>
      <c r="B116" s="183">
        <v>705.17</v>
      </c>
      <c r="D116" s="33">
        <f t="shared" si="16"/>
        <v>712.2216999999999</v>
      </c>
      <c r="F116" s="33">
        <f t="shared" si="9"/>
        <v>733.588351</v>
      </c>
      <c r="G116" s="33"/>
      <c r="H116" s="226">
        <f t="shared" si="11"/>
        <v>743.168351</v>
      </c>
      <c r="J116" s="225">
        <f t="shared" si="14"/>
        <v>758.0317180200001</v>
      </c>
    </row>
    <row r="117" spans="1:10" ht="15">
      <c r="A117" s="31" t="s">
        <v>95</v>
      </c>
      <c r="B117" s="183">
        <v>707.17</v>
      </c>
      <c r="D117" s="33">
        <f t="shared" si="16"/>
        <v>714.2416999999999</v>
      </c>
      <c r="F117" s="33">
        <f t="shared" si="9"/>
        <v>735.668951</v>
      </c>
      <c r="G117" s="33"/>
      <c r="H117" s="226">
        <f t="shared" si="11"/>
        <v>745.248951</v>
      </c>
      <c r="J117" s="225">
        <f t="shared" si="14"/>
        <v>760.1539300200001</v>
      </c>
    </row>
    <row r="118" spans="1:10" ht="15">
      <c r="A118" s="31" t="s">
        <v>96</v>
      </c>
      <c r="B118" s="183">
        <v>709.09</v>
      </c>
      <c r="D118" s="33">
        <f t="shared" si="16"/>
        <v>716.1809000000001</v>
      </c>
      <c r="F118" s="33">
        <f t="shared" si="9"/>
        <v>737.6663270000001</v>
      </c>
      <c r="G118" s="33"/>
      <c r="H118" s="226">
        <f t="shared" si="11"/>
        <v>747.2463270000002</v>
      </c>
      <c r="J118" s="225">
        <f t="shared" si="14"/>
        <v>762.1912535400002</v>
      </c>
    </row>
    <row r="119" spans="1:10" ht="15">
      <c r="A119" s="31" t="s">
        <v>97</v>
      </c>
      <c r="B119" s="183">
        <v>711.2</v>
      </c>
      <c r="D119" s="33">
        <f t="shared" si="16"/>
        <v>718.312</v>
      </c>
      <c r="F119" s="33">
        <f t="shared" si="9"/>
        <v>739.86136</v>
      </c>
      <c r="G119" s="33"/>
      <c r="H119" s="226">
        <f t="shared" si="11"/>
        <v>749.44136</v>
      </c>
      <c r="J119" s="225">
        <f t="shared" si="14"/>
        <v>764.4301872000001</v>
      </c>
    </row>
    <row r="120" spans="1:10" ht="15">
      <c r="A120" s="31" t="s">
        <v>98</v>
      </c>
      <c r="B120" s="183">
        <v>713.2</v>
      </c>
      <c r="D120" s="33">
        <f t="shared" si="16"/>
        <v>720.3320000000001</v>
      </c>
      <c r="F120" s="33">
        <f t="shared" si="9"/>
        <v>741.9419600000001</v>
      </c>
      <c r="G120" s="33"/>
      <c r="H120" s="226">
        <f t="shared" si="11"/>
        <v>751.5219600000001</v>
      </c>
      <c r="J120" s="225">
        <f t="shared" si="14"/>
        <v>766.5523992000002</v>
      </c>
    </row>
    <row r="121" spans="1:10" ht="15">
      <c r="A121" s="31" t="s">
        <v>99</v>
      </c>
      <c r="B121" s="183">
        <v>715.29</v>
      </c>
      <c r="D121" s="33">
        <f t="shared" si="16"/>
        <v>722.4429</v>
      </c>
      <c r="F121" s="33">
        <f t="shared" si="9"/>
        <v>744.1161870000001</v>
      </c>
      <c r="G121" s="33"/>
      <c r="H121" s="226">
        <f t="shared" si="11"/>
        <v>753.6961870000001</v>
      </c>
      <c r="J121" s="225">
        <f t="shared" si="14"/>
        <v>768.7701107400002</v>
      </c>
    </row>
    <row r="122" spans="1:10" ht="15">
      <c r="A122" s="31" t="s">
        <v>100</v>
      </c>
      <c r="B122" s="183">
        <v>717.49</v>
      </c>
      <c r="D122" s="33">
        <f t="shared" si="16"/>
        <v>724.6649</v>
      </c>
      <c r="F122" s="33">
        <f t="shared" si="9"/>
        <v>746.404847</v>
      </c>
      <c r="G122" s="33"/>
      <c r="H122" s="226">
        <f t="shared" si="11"/>
        <v>755.9848470000001</v>
      </c>
      <c r="J122" s="225">
        <f t="shared" si="14"/>
        <v>771.1045439400001</v>
      </c>
    </row>
    <row r="123" spans="1:10" ht="15">
      <c r="A123" s="31" t="s">
        <v>101</v>
      </c>
      <c r="B123" s="183">
        <v>719.69</v>
      </c>
      <c r="D123" s="33">
        <f t="shared" si="16"/>
        <v>726.8869000000001</v>
      </c>
      <c r="F123" s="33">
        <f t="shared" si="9"/>
        <v>748.6935070000001</v>
      </c>
      <c r="G123" s="33"/>
      <c r="H123" s="226">
        <f t="shared" si="11"/>
        <v>758.2735070000001</v>
      </c>
      <c r="J123" s="225">
        <f t="shared" si="14"/>
        <v>773.4389771400001</v>
      </c>
    </row>
    <row r="124" spans="1:11" s="184" customFormat="1" ht="15">
      <c r="A124" s="181" t="s">
        <v>102</v>
      </c>
      <c r="B124" s="410">
        <v>721.76</v>
      </c>
      <c r="D124" s="182">
        <f t="shared" si="16"/>
        <v>728.9776</v>
      </c>
      <c r="F124" s="182">
        <f t="shared" si="9"/>
        <v>750.846928</v>
      </c>
      <c r="G124" s="182"/>
      <c r="H124" s="587">
        <f t="shared" si="11"/>
        <v>760.4269280000001</v>
      </c>
      <c r="J124" s="225">
        <f t="shared" si="14"/>
        <v>775.63546656</v>
      </c>
      <c r="K124" s="20"/>
    </row>
    <row r="125" spans="1:11" s="594" customFormat="1" ht="15">
      <c r="A125" s="596" t="s">
        <v>150</v>
      </c>
      <c r="B125" s="409"/>
      <c r="D125" s="591"/>
      <c r="F125" s="591"/>
      <c r="G125" s="591"/>
      <c r="H125" s="592"/>
      <c r="J125" s="562"/>
      <c r="K125" s="394"/>
    </row>
    <row r="126" spans="1:10" ht="15">
      <c r="A126" s="168" t="s">
        <v>384</v>
      </c>
      <c r="B126" s="183"/>
      <c r="D126" s="33"/>
      <c r="F126" s="33"/>
      <c r="G126" s="33"/>
      <c r="H126" s="226"/>
      <c r="J126" s="225"/>
    </row>
    <row r="127" spans="1:10" ht="15">
      <c r="A127" s="31" t="s">
        <v>109</v>
      </c>
      <c r="B127" s="183"/>
      <c r="D127" s="33"/>
      <c r="F127" s="33"/>
      <c r="G127" s="33"/>
      <c r="H127" s="226"/>
      <c r="J127" s="225"/>
    </row>
    <row r="128" spans="1:10" ht="15">
      <c r="A128" s="31" t="s">
        <v>90</v>
      </c>
      <c r="B128" s="183">
        <v>679.86</v>
      </c>
      <c r="D128" s="33">
        <f t="shared" si="16"/>
        <v>686.6586</v>
      </c>
      <c r="F128" s="33">
        <f t="shared" si="9"/>
        <v>707.258358</v>
      </c>
      <c r="G128" s="33"/>
      <c r="H128" s="226">
        <f t="shared" si="11"/>
        <v>716.8383580000001</v>
      </c>
      <c r="J128" s="225">
        <f t="shared" si="14"/>
        <v>731.1751251600001</v>
      </c>
    </row>
    <row r="129" spans="1:10" ht="15">
      <c r="A129" s="31" t="s">
        <v>91</v>
      </c>
      <c r="B129" s="183">
        <v>682.13</v>
      </c>
      <c r="D129" s="33">
        <f t="shared" si="16"/>
        <v>688.9513</v>
      </c>
      <c r="F129" s="33">
        <f t="shared" si="9"/>
        <v>709.619839</v>
      </c>
      <c r="G129" s="33"/>
      <c r="H129" s="226">
        <f t="shared" si="11"/>
        <v>719.199839</v>
      </c>
      <c r="J129" s="225">
        <f t="shared" si="14"/>
        <v>733.58383578</v>
      </c>
    </row>
    <row r="130" spans="1:10" ht="15">
      <c r="A130" s="31" t="s">
        <v>151</v>
      </c>
      <c r="B130" s="183">
        <v>684.39</v>
      </c>
      <c r="D130" s="33">
        <f t="shared" si="16"/>
        <v>691.2339</v>
      </c>
      <c r="F130" s="33">
        <f t="shared" si="9"/>
        <v>711.970917</v>
      </c>
      <c r="G130" s="33"/>
      <c r="H130" s="226">
        <f t="shared" si="11"/>
        <v>721.550917</v>
      </c>
      <c r="J130" s="225">
        <f t="shared" si="14"/>
        <v>735.9819353400001</v>
      </c>
    </row>
    <row r="131" spans="1:10" ht="15">
      <c r="A131" s="31" t="s">
        <v>93</v>
      </c>
      <c r="B131" s="183">
        <v>686.67</v>
      </c>
      <c r="D131" s="33">
        <f t="shared" si="16"/>
        <v>693.5367</v>
      </c>
      <c r="F131" s="33">
        <f t="shared" si="9"/>
        <v>714.342801</v>
      </c>
      <c r="G131" s="33"/>
      <c r="H131" s="226">
        <f t="shared" si="11"/>
        <v>723.922801</v>
      </c>
      <c r="J131" s="225">
        <f t="shared" si="14"/>
        <v>738.4012570200001</v>
      </c>
    </row>
    <row r="132" spans="1:10" ht="15">
      <c r="A132" s="31" t="s">
        <v>94</v>
      </c>
      <c r="B132" s="183">
        <v>688.93</v>
      </c>
      <c r="D132" s="33">
        <f t="shared" si="16"/>
        <v>695.8193</v>
      </c>
      <c r="F132" s="33">
        <f t="shared" si="9"/>
        <v>716.693879</v>
      </c>
      <c r="G132" s="33"/>
      <c r="H132" s="226">
        <f t="shared" si="11"/>
        <v>726.2738790000001</v>
      </c>
      <c r="J132" s="225">
        <f t="shared" si="14"/>
        <v>740.7993565800001</v>
      </c>
    </row>
    <row r="133" spans="1:10" ht="15">
      <c r="A133" s="31" t="s">
        <v>95</v>
      </c>
      <c r="B133" s="183">
        <v>691.18</v>
      </c>
      <c r="D133" s="33">
        <f t="shared" si="16"/>
        <v>698.0917999999999</v>
      </c>
      <c r="F133" s="33">
        <f t="shared" si="9"/>
        <v>719.034554</v>
      </c>
      <c r="G133" s="33"/>
      <c r="H133" s="226">
        <f t="shared" si="11"/>
        <v>728.614554</v>
      </c>
      <c r="J133" s="225">
        <f t="shared" si="14"/>
        <v>743.18684508</v>
      </c>
    </row>
    <row r="134" spans="1:10" ht="15">
      <c r="A134" s="31" t="s">
        <v>96</v>
      </c>
      <c r="B134" s="183">
        <v>693.46</v>
      </c>
      <c r="D134" s="33">
        <f t="shared" si="16"/>
        <v>700.3946000000001</v>
      </c>
      <c r="F134" s="33">
        <f aca="true" t="shared" si="17" ref="F134:F140">D134*1.03</f>
        <v>721.4064380000001</v>
      </c>
      <c r="G134" s="33"/>
      <c r="H134" s="226">
        <f aca="true" t="shared" si="18" ref="H134:H140">IF(F134*0.01&lt;9.58,F134+9.58,F134*1.01)</f>
        <v>730.9864380000001</v>
      </c>
      <c r="J134" s="225">
        <f t="shared" si="14"/>
        <v>745.6061667600002</v>
      </c>
    </row>
    <row r="135" spans="1:10" ht="15">
      <c r="A135" s="31" t="s">
        <v>97</v>
      </c>
      <c r="B135" s="183">
        <v>695.72</v>
      </c>
      <c r="D135" s="33">
        <f t="shared" si="16"/>
        <v>702.6772000000001</v>
      </c>
      <c r="F135" s="33">
        <f t="shared" si="17"/>
        <v>723.7575160000001</v>
      </c>
      <c r="G135" s="33"/>
      <c r="H135" s="226">
        <f t="shared" si="18"/>
        <v>733.3375160000002</v>
      </c>
      <c r="J135" s="225">
        <f t="shared" si="14"/>
        <v>748.0042663200002</v>
      </c>
    </row>
    <row r="136" spans="1:10" ht="15">
      <c r="A136" s="31" t="s">
        <v>98</v>
      </c>
      <c r="B136" s="183">
        <v>697.98</v>
      </c>
      <c r="D136" s="33">
        <f t="shared" si="16"/>
        <v>704.9598</v>
      </c>
      <c r="F136" s="33">
        <f t="shared" si="17"/>
        <v>726.108594</v>
      </c>
      <c r="G136" s="33"/>
      <c r="H136" s="226">
        <f t="shared" si="18"/>
        <v>735.6885940000001</v>
      </c>
      <c r="J136" s="225">
        <f t="shared" si="14"/>
        <v>750.40236588</v>
      </c>
    </row>
    <row r="137" spans="1:10" ht="15">
      <c r="A137" s="31" t="s">
        <v>99</v>
      </c>
      <c r="B137" s="183">
        <v>700.25</v>
      </c>
      <c r="D137" s="33">
        <f t="shared" si="16"/>
        <v>707.2525</v>
      </c>
      <c r="F137" s="33">
        <f t="shared" si="17"/>
        <v>728.4700750000001</v>
      </c>
      <c r="G137" s="33"/>
      <c r="H137" s="226">
        <f t="shared" si="18"/>
        <v>738.0500750000001</v>
      </c>
      <c r="J137" s="225">
        <f t="shared" si="14"/>
        <v>752.8110765000001</v>
      </c>
    </row>
    <row r="138" spans="1:10" ht="15">
      <c r="A138" s="31" t="s">
        <v>100</v>
      </c>
      <c r="B138" s="183">
        <v>702.52</v>
      </c>
      <c r="D138" s="33">
        <f t="shared" si="16"/>
        <v>709.5452</v>
      </c>
      <c r="F138" s="33">
        <f t="shared" si="17"/>
        <v>730.8315560000001</v>
      </c>
      <c r="G138" s="33"/>
      <c r="H138" s="226">
        <f t="shared" si="18"/>
        <v>740.4115560000001</v>
      </c>
      <c r="J138" s="225">
        <f t="shared" si="14"/>
        <v>755.2197871200001</v>
      </c>
    </row>
    <row r="139" spans="1:10" ht="15">
      <c r="A139" s="31" t="s">
        <v>101</v>
      </c>
      <c r="B139" s="183">
        <v>704.79</v>
      </c>
      <c r="D139" s="33">
        <f t="shared" si="16"/>
        <v>711.8379</v>
      </c>
      <c r="F139" s="33">
        <f t="shared" si="17"/>
        <v>733.193037</v>
      </c>
      <c r="G139" s="33"/>
      <c r="H139" s="226">
        <f t="shared" si="18"/>
        <v>742.773037</v>
      </c>
      <c r="J139" s="225">
        <f t="shared" si="14"/>
        <v>757.6284977400001</v>
      </c>
    </row>
    <row r="140" spans="1:10" ht="15">
      <c r="A140" s="31" t="s">
        <v>102</v>
      </c>
      <c r="B140" s="183">
        <v>707.06</v>
      </c>
      <c r="D140" s="33">
        <f t="shared" si="16"/>
        <v>714.1306</v>
      </c>
      <c r="F140" s="33">
        <f t="shared" si="17"/>
        <v>735.554518</v>
      </c>
      <c r="G140" s="33"/>
      <c r="H140" s="226">
        <f t="shared" si="18"/>
        <v>745.1345180000001</v>
      </c>
      <c r="J140" s="225">
        <f t="shared" si="14"/>
        <v>760.0372083600001</v>
      </c>
    </row>
    <row r="141" spans="2:8" ht="15">
      <c r="B141" s="34"/>
      <c r="D141" s="33"/>
      <c r="H141" s="226"/>
    </row>
    <row r="142" spans="4:8" ht="15">
      <c r="D142" s="33"/>
      <c r="H142" s="226"/>
    </row>
    <row r="143" ht="15">
      <c r="H143" s="226"/>
    </row>
    <row r="144" ht="15">
      <c r="H144" s="226"/>
    </row>
    <row r="145" ht="15">
      <c r="H145" s="226"/>
    </row>
    <row r="146" ht="15">
      <c r="H146" s="226"/>
    </row>
    <row r="147" ht="15">
      <c r="H147" s="226"/>
    </row>
    <row r="148" ht="15">
      <c r="H148" s="226"/>
    </row>
    <row r="149" ht="15">
      <c r="H149" s="226"/>
    </row>
    <row r="150" ht="15">
      <c r="H150" s="226"/>
    </row>
    <row r="151" spans="1:9" ht="30.75" customHeight="1" thickBot="1">
      <c r="A151" s="724" t="s">
        <v>324</v>
      </c>
      <c r="B151" s="725"/>
      <c r="C151" s="725"/>
      <c r="D151" s="725"/>
      <c r="E151" s="725"/>
      <c r="F151" s="725"/>
      <c r="G151" s="725"/>
      <c r="H151" s="725"/>
      <c r="I151" s="726"/>
    </row>
    <row r="152" spans="1:8" ht="15.75" thickTop="1">
      <c r="A152" s="484"/>
      <c r="H152" s="226"/>
    </row>
    <row r="153" ht="15">
      <c r="H153" s="226"/>
    </row>
    <row r="154" ht="15">
      <c r="H154" s="226"/>
    </row>
    <row r="155" ht="15">
      <c r="H155" s="226"/>
    </row>
    <row r="156" ht="15">
      <c r="H156" s="226"/>
    </row>
    <row r="157" ht="15">
      <c r="H157" s="226"/>
    </row>
    <row r="158" ht="15">
      <c r="H158" s="226"/>
    </row>
    <row r="159" ht="15">
      <c r="H159" s="226"/>
    </row>
    <row r="160" ht="15">
      <c r="H160" s="226"/>
    </row>
    <row r="161" ht="15">
      <c r="H161" s="226"/>
    </row>
    <row r="162" ht="15">
      <c r="H162" s="226"/>
    </row>
    <row r="163" ht="15">
      <c r="H163" s="226"/>
    </row>
    <row r="164" ht="15">
      <c r="H164" s="226"/>
    </row>
    <row r="165" ht="15">
      <c r="H165" s="226"/>
    </row>
    <row r="166" ht="15">
      <c r="H166" s="226"/>
    </row>
    <row r="167" ht="15">
      <c r="H167" s="226"/>
    </row>
    <row r="168" ht="15">
      <c r="H168" s="226"/>
    </row>
    <row r="169" ht="15">
      <c r="H169" s="226"/>
    </row>
    <row r="170" ht="15">
      <c r="H170" s="226"/>
    </row>
    <row r="171" ht="15">
      <c r="H171" s="226"/>
    </row>
    <row r="172" ht="15">
      <c r="H172" s="226"/>
    </row>
    <row r="173" ht="15">
      <c r="H173" s="226"/>
    </row>
    <row r="174" ht="15">
      <c r="H174" s="226"/>
    </row>
    <row r="175" ht="15">
      <c r="H175" s="226"/>
    </row>
    <row r="176" ht="15">
      <c r="H176" s="226"/>
    </row>
    <row r="177" ht="15">
      <c r="H177" s="226"/>
    </row>
    <row r="178" ht="15">
      <c r="H178" s="226"/>
    </row>
    <row r="179" ht="15">
      <c r="H179" s="226"/>
    </row>
    <row r="180" ht="15">
      <c r="H180" s="226"/>
    </row>
    <row r="181" ht="15">
      <c r="H181" s="226"/>
    </row>
    <row r="182" ht="15">
      <c r="H182" s="226"/>
    </row>
    <row r="183" ht="15">
      <c r="H183" s="226"/>
    </row>
    <row r="184" ht="15">
      <c r="H184" s="226"/>
    </row>
    <row r="185" ht="15">
      <c r="H185" s="226"/>
    </row>
    <row r="186" ht="15">
      <c r="H186" s="226"/>
    </row>
    <row r="187" ht="15">
      <c r="H187" s="226"/>
    </row>
    <row r="188" ht="15">
      <c r="H188" s="226"/>
    </row>
    <row r="189" ht="15">
      <c r="H189" s="226"/>
    </row>
    <row r="190" ht="15">
      <c r="H190" s="226"/>
    </row>
    <row r="191" ht="15">
      <c r="H191" s="226"/>
    </row>
    <row r="192" ht="15">
      <c r="H192" s="226"/>
    </row>
    <row r="193" ht="15">
      <c r="H193" s="226"/>
    </row>
    <row r="194" ht="15">
      <c r="H194" s="226"/>
    </row>
    <row r="195" ht="15">
      <c r="H195" s="226"/>
    </row>
    <row r="196" ht="15">
      <c r="H196" s="226"/>
    </row>
    <row r="197" ht="15">
      <c r="H197" s="226"/>
    </row>
    <row r="198" ht="15">
      <c r="H198" s="226"/>
    </row>
    <row r="199" ht="15">
      <c r="H199" s="226"/>
    </row>
    <row r="200" ht="15">
      <c r="H200" s="226"/>
    </row>
    <row r="201" ht="15">
      <c r="H201" s="226"/>
    </row>
    <row r="202" ht="15">
      <c r="H202" s="226"/>
    </row>
    <row r="203" ht="15">
      <c r="H203" s="226"/>
    </row>
    <row r="204" ht="15">
      <c r="H204" s="226"/>
    </row>
    <row r="205" ht="15">
      <c r="H205" s="226"/>
    </row>
    <row r="206" ht="15">
      <c r="H206" s="226"/>
    </row>
    <row r="207" ht="15">
      <c r="H207" s="226"/>
    </row>
    <row r="208" ht="15">
      <c r="H208" s="226"/>
    </row>
    <row r="209" ht="15">
      <c r="H209" s="226"/>
    </row>
    <row r="210" ht="15">
      <c r="H210" s="226"/>
    </row>
    <row r="211" ht="15">
      <c r="H211" s="226"/>
    </row>
    <row r="212" ht="15">
      <c r="H212" s="226"/>
    </row>
    <row r="213" ht="15">
      <c r="H213" s="226"/>
    </row>
    <row r="214" ht="15">
      <c r="H214" s="226"/>
    </row>
    <row r="215" ht="15">
      <c r="H215" s="226"/>
    </row>
    <row r="216" ht="15">
      <c r="H216" s="226"/>
    </row>
    <row r="217" ht="15">
      <c r="H217" s="226"/>
    </row>
    <row r="218" ht="15">
      <c r="H218" s="226"/>
    </row>
    <row r="219" ht="15">
      <c r="H219" s="226"/>
    </row>
    <row r="220" ht="15">
      <c r="H220" s="226"/>
    </row>
    <row r="221" ht="15">
      <c r="H221" s="226"/>
    </row>
    <row r="222" ht="15">
      <c r="H222" s="226"/>
    </row>
    <row r="223" ht="15">
      <c r="H223" s="226"/>
    </row>
    <row r="224" ht="15">
      <c r="H224" s="226"/>
    </row>
    <row r="225" ht="15">
      <c r="H225" s="226"/>
    </row>
    <row r="226" ht="15">
      <c r="H226" s="226"/>
    </row>
    <row r="227" ht="15">
      <c r="H227" s="226"/>
    </row>
    <row r="228" ht="15">
      <c r="H228" s="226"/>
    </row>
    <row r="229" ht="15">
      <c r="H229" s="226"/>
    </row>
  </sheetData>
  <sheetProtection/>
  <mergeCells count="1">
    <mergeCell ref="A151:I151"/>
  </mergeCells>
  <hyperlinks>
    <hyperlink ref="A151:A152" location="'Table of Contents'!A1" display="'Table of Contents'!A1"/>
    <hyperlink ref="A151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3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23" sqref="F23"/>
    </sheetView>
  </sheetViews>
  <sheetFormatPr defaultColWidth="8.88671875" defaultRowHeight="15"/>
  <cols>
    <col min="1" max="1" width="30.5546875" style="3" customWidth="1"/>
    <col min="2" max="2" width="12.99609375" style="20" hidden="1" customWidth="1"/>
    <col min="3" max="3" width="0" style="20" hidden="1" customWidth="1"/>
    <col min="4" max="4" width="19.99609375" style="3" hidden="1" customWidth="1"/>
    <col min="5" max="5" width="9.88671875" style="3" bestFit="1" customWidth="1"/>
    <col min="6" max="6" width="15.99609375" style="3" customWidth="1"/>
    <col min="7" max="16384" width="8.88671875" style="3" customWidth="1"/>
  </cols>
  <sheetData>
    <row r="1" spans="1:6" s="176" customFormat="1" ht="15">
      <c r="A1" s="174" t="s">
        <v>27</v>
      </c>
      <c r="B1" s="175">
        <v>44470</v>
      </c>
      <c r="C1" s="175">
        <v>44593</v>
      </c>
      <c r="D1" s="87">
        <v>44594</v>
      </c>
      <c r="E1" s="221">
        <v>44835</v>
      </c>
      <c r="F1" s="221">
        <v>44986</v>
      </c>
    </row>
    <row r="2" spans="1:6" s="23" customFormat="1" ht="15">
      <c r="A2" s="50" t="s">
        <v>28</v>
      </c>
      <c r="B2" s="22">
        <v>75483</v>
      </c>
      <c r="C2" s="69">
        <f>B2*1.01</f>
        <v>76237.83</v>
      </c>
      <c r="D2" s="21">
        <f aca="true" t="shared" si="0" ref="D2:D23">C2*1.03</f>
        <v>78524.9649</v>
      </c>
      <c r="E2" s="223">
        <f aca="true" t="shared" si="1" ref="E2:E23">IF(D2*0.01&lt;500,D2+500,D2*1.01)</f>
        <v>79310.21454900001</v>
      </c>
      <c r="F2" s="223">
        <f>E2*1.02</f>
        <v>80896.41883998002</v>
      </c>
    </row>
    <row r="3" spans="1:6" ht="15">
      <c r="A3" s="9"/>
      <c r="B3" s="21">
        <v>78131</v>
      </c>
      <c r="C3" s="66">
        <f aca="true" t="shared" si="2" ref="C3:C23">B3*1.01</f>
        <v>78912.31</v>
      </c>
      <c r="D3" s="21">
        <f t="shared" si="0"/>
        <v>81279.6793</v>
      </c>
      <c r="E3" s="224">
        <f t="shared" si="1"/>
        <v>82092.476093</v>
      </c>
      <c r="F3" s="224">
        <f aca="true" t="shared" si="3" ref="F3:F23">E3*1.02</f>
        <v>83734.32561486</v>
      </c>
    </row>
    <row r="4" spans="1:6" ht="15">
      <c r="A4" s="9"/>
      <c r="B4" s="21">
        <v>80778</v>
      </c>
      <c r="C4" s="66">
        <f t="shared" si="2"/>
        <v>81585.78</v>
      </c>
      <c r="D4" s="21">
        <f t="shared" si="0"/>
        <v>84033.3534</v>
      </c>
      <c r="E4" s="224">
        <f t="shared" si="1"/>
        <v>84873.68693400001</v>
      </c>
      <c r="F4" s="224">
        <f t="shared" si="3"/>
        <v>86571.16067268001</v>
      </c>
    </row>
    <row r="5" spans="1:6" ht="15">
      <c r="A5" s="9"/>
      <c r="B5" s="21">
        <v>83430</v>
      </c>
      <c r="C5" s="66">
        <f t="shared" si="2"/>
        <v>84264.3</v>
      </c>
      <c r="D5" s="21">
        <f t="shared" si="0"/>
        <v>86792.229</v>
      </c>
      <c r="E5" s="224">
        <f t="shared" si="1"/>
        <v>87660.15129000001</v>
      </c>
      <c r="F5" s="224">
        <f t="shared" si="3"/>
        <v>89413.35431580001</v>
      </c>
    </row>
    <row r="6" spans="1:6" ht="15">
      <c r="A6" s="9"/>
      <c r="B6" s="21">
        <v>86083</v>
      </c>
      <c r="C6" s="66">
        <f t="shared" si="2"/>
        <v>86943.83</v>
      </c>
      <c r="D6" s="21">
        <f t="shared" si="0"/>
        <v>89552.1449</v>
      </c>
      <c r="E6" s="224">
        <f t="shared" si="1"/>
        <v>90447.666349</v>
      </c>
      <c r="F6" s="224">
        <f t="shared" si="3"/>
        <v>92256.61967598001</v>
      </c>
    </row>
    <row r="7" spans="1:6" ht="15">
      <c r="A7" s="9"/>
      <c r="B7" s="21">
        <v>88729</v>
      </c>
      <c r="C7" s="66">
        <f t="shared" si="2"/>
        <v>89616.29</v>
      </c>
      <c r="D7" s="21">
        <f t="shared" si="0"/>
        <v>92304.7787</v>
      </c>
      <c r="E7" s="224">
        <f t="shared" si="1"/>
        <v>93227.826487</v>
      </c>
      <c r="F7" s="224">
        <f t="shared" si="3"/>
        <v>95092.38301674</v>
      </c>
    </row>
    <row r="8" spans="1:6" ht="15">
      <c r="A8" s="9"/>
      <c r="B8" s="21">
        <v>91583</v>
      </c>
      <c r="C8" s="66">
        <f t="shared" si="2"/>
        <v>92498.83</v>
      </c>
      <c r="D8" s="21">
        <f t="shared" si="0"/>
        <v>95273.79490000001</v>
      </c>
      <c r="E8" s="224">
        <f t="shared" si="1"/>
        <v>96226.53284900001</v>
      </c>
      <c r="F8" s="224">
        <f t="shared" si="3"/>
        <v>98151.06350598001</v>
      </c>
    </row>
    <row r="9" spans="1:6" ht="15">
      <c r="A9" s="9"/>
      <c r="B9" s="21">
        <v>94252</v>
      </c>
      <c r="C9" s="66">
        <f t="shared" si="2"/>
        <v>95194.52</v>
      </c>
      <c r="D9" s="21">
        <f t="shared" si="0"/>
        <v>98050.35560000001</v>
      </c>
      <c r="E9" s="224">
        <f t="shared" si="1"/>
        <v>99030.859156</v>
      </c>
      <c r="F9" s="224">
        <f t="shared" si="3"/>
        <v>101011.47633912001</v>
      </c>
    </row>
    <row r="10" spans="1:6" ht="15">
      <c r="A10" s="9"/>
      <c r="B10" s="21">
        <v>97082</v>
      </c>
      <c r="C10" s="67">
        <f t="shared" si="2"/>
        <v>98052.82</v>
      </c>
      <c r="D10" s="21">
        <f t="shared" si="0"/>
        <v>100994.40460000001</v>
      </c>
      <c r="E10" s="224">
        <f t="shared" si="1"/>
        <v>102004.34864600001</v>
      </c>
      <c r="F10" s="224">
        <f t="shared" si="3"/>
        <v>104044.43561892002</v>
      </c>
    </row>
    <row r="11" spans="1:6" s="64" customFormat="1" ht="15">
      <c r="A11" s="68" t="s">
        <v>66</v>
      </c>
      <c r="B11" s="62">
        <v>51195.73758408302</v>
      </c>
      <c r="C11" s="69">
        <f t="shared" si="2"/>
        <v>51707.69495992385</v>
      </c>
      <c r="D11" s="200">
        <f t="shared" si="0"/>
        <v>53258.925808721564</v>
      </c>
      <c r="E11" s="223">
        <f t="shared" si="1"/>
        <v>53791.51506680878</v>
      </c>
      <c r="F11" s="223">
        <f t="shared" si="3"/>
        <v>54867.34536814496</v>
      </c>
    </row>
    <row r="12" spans="1:6" ht="15">
      <c r="A12" s="9"/>
      <c r="B12" s="40">
        <v>52599.27126579061</v>
      </c>
      <c r="C12" s="66">
        <f t="shared" si="2"/>
        <v>53125.263978448515</v>
      </c>
      <c r="D12" s="21">
        <f t="shared" si="0"/>
        <v>54719.02189780197</v>
      </c>
      <c r="E12" s="224">
        <f t="shared" si="1"/>
        <v>55266.21211677999</v>
      </c>
      <c r="F12" s="224">
        <f t="shared" si="3"/>
        <v>56371.53635911559</v>
      </c>
    </row>
    <row r="13" spans="1:6" ht="15">
      <c r="A13" s="9"/>
      <c r="B13" s="40">
        <v>53986.97933868402</v>
      </c>
      <c r="C13" s="66">
        <f t="shared" si="2"/>
        <v>54526.849132070856</v>
      </c>
      <c r="D13" s="21">
        <f t="shared" si="0"/>
        <v>56162.654606032986</v>
      </c>
      <c r="E13" s="224">
        <f t="shared" si="1"/>
        <v>56724.28115209332</v>
      </c>
      <c r="F13" s="224">
        <f t="shared" si="3"/>
        <v>57858.766775135184</v>
      </c>
    </row>
    <row r="14" spans="1:6" ht="15">
      <c r="A14" s="9"/>
      <c r="B14" s="40">
        <v>55392.49122149337</v>
      </c>
      <c r="C14" s="66">
        <f t="shared" si="2"/>
        <v>55946.416133708306</v>
      </c>
      <c r="D14" s="21">
        <f t="shared" si="0"/>
        <v>57624.80861771956</v>
      </c>
      <c r="E14" s="224">
        <f t="shared" si="1"/>
        <v>58201.05670389676</v>
      </c>
      <c r="F14" s="224">
        <f t="shared" si="3"/>
        <v>59365.07783797469</v>
      </c>
    </row>
    <row r="15" spans="1:20" ht="15">
      <c r="A15" s="9"/>
      <c r="B15" s="40">
        <v>56794.046702099185</v>
      </c>
      <c r="C15" s="66">
        <f t="shared" si="2"/>
        <v>57361.98716912018</v>
      </c>
      <c r="D15" s="21">
        <f t="shared" si="0"/>
        <v>59082.84678419378</v>
      </c>
      <c r="E15" s="224">
        <f t="shared" si="1"/>
        <v>59673.67525203572</v>
      </c>
      <c r="F15" s="224">
        <f t="shared" si="3"/>
        <v>60867.14875707644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1:6" ht="15">
      <c r="A16" s="9"/>
      <c r="B16" s="40">
        <v>58198.56948435768</v>
      </c>
      <c r="C16" s="66">
        <f t="shared" si="2"/>
        <v>58780.555179201256</v>
      </c>
      <c r="D16" s="21">
        <f t="shared" si="0"/>
        <v>60543.97183457729</v>
      </c>
      <c r="E16" s="224">
        <f t="shared" si="1"/>
        <v>61149.41155292307</v>
      </c>
      <c r="F16" s="224">
        <f t="shared" si="3"/>
        <v>62372.399783981535</v>
      </c>
    </row>
    <row r="17" spans="1:6" ht="15">
      <c r="A17" s="9"/>
      <c r="B17" s="40">
        <v>59602.10316606526</v>
      </c>
      <c r="C17" s="66">
        <f t="shared" si="2"/>
        <v>60198.12419772591</v>
      </c>
      <c r="D17" s="21">
        <f t="shared" si="0"/>
        <v>62004.06792365769</v>
      </c>
      <c r="E17" s="224">
        <f t="shared" si="1"/>
        <v>62624.10860289427</v>
      </c>
      <c r="F17" s="224">
        <f t="shared" si="3"/>
        <v>63876.59077495215</v>
      </c>
    </row>
    <row r="18" spans="1:6" ht="15">
      <c r="A18" s="9"/>
      <c r="B18" s="40">
        <v>61004.64774722196</v>
      </c>
      <c r="C18" s="66">
        <f t="shared" si="2"/>
        <v>61614.69422469418</v>
      </c>
      <c r="D18" s="21">
        <f t="shared" si="0"/>
        <v>63463.13505143501</v>
      </c>
      <c r="E18" s="224">
        <f t="shared" si="1"/>
        <v>64097.76640194936</v>
      </c>
      <c r="F18" s="224">
        <f t="shared" si="3"/>
        <v>65379.72172998835</v>
      </c>
    </row>
    <row r="19" spans="1:6" ht="15">
      <c r="A19" s="9"/>
      <c r="B19" s="40">
        <v>62407.19232837866</v>
      </c>
      <c r="C19" s="66">
        <f t="shared" si="2"/>
        <v>63031.26425166245</v>
      </c>
      <c r="D19" s="21">
        <f t="shared" si="0"/>
        <v>64922.20217921232</v>
      </c>
      <c r="E19" s="224">
        <f t="shared" si="1"/>
        <v>65571.42420100444</v>
      </c>
      <c r="F19" s="224">
        <f t="shared" si="3"/>
        <v>66882.85268502453</v>
      </c>
    </row>
    <row r="20" spans="1:6" ht="15">
      <c r="A20" s="9"/>
      <c r="B20" s="40">
        <v>63811.71511063715</v>
      </c>
      <c r="C20" s="66">
        <f t="shared" si="2"/>
        <v>64449.832261743526</v>
      </c>
      <c r="D20" s="21">
        <f t="shared" si="0"/>
        <v>66383.32722959583</v>
      </c>
      <c r="E20" s="224">
        <f t="shared" si="1"/>
        <v>67047.16050189179</v>
      </c>
      <c r="F20" s="224">
        <f t="shared" si="3"/>
        <v>68388.10371192962</v>
      </c>
    </row>
    <row r="21" spans="1:6" ht="15">
      <c r="A21" s="9"/>
      <c r="B21" s="40">
        <v>65215.248792344726</v>
      </c>
      <c r="C21" s="66">
        <f t="shared" si="2"/>
        <v>65867.40128026817</v>
      </c>
      <c r="D21" s="21">
        <f t="shared" si="0"/>
        <v>67843.42331867621</v>
      </c>
      <c r="E21" s="224">
        <f t="shared" si="1"/>
        <v>68521.85755186298</v>
      </c>
      <c r="F21" s="224">
        <f t="shared" si="3"/>
        <v>69892.29470290024</v>
      </c>
    </row>
    <row r="22" spans="1:6" ht="15">
      <c r="A22" s="9"/>
      <c r="B22" s="40">
        <v>66618.78247405232</v>
      </c>
      <c r="C22" s="66">
        <f t="shared" si="2"/>
        <v>67284.97029879285</v>
      </c>
      <c r="D22" s="21">
        <f t="shared" si="0"/>
        <v>69303.51940775664</v>
      </c>
      <c r="E22" s="224">
        <f t="shared" si="1"/>
        <v>69996.55460183421</v>
      </c>
      <c r="F22" s="224">
        <f t="shared" si="3"/>
        <v>71396.4856938709</v>
      </c>
    </row>
    <row r="23" spans="1:6" ht="15">
      <c r="A23" s="9"/>
      <c r="B23" s="40">
        <v>67476.3326516707</v>
      </c>
      <c r="C23" s="66">
        <f t="shared" si="2"/>
        <v>68151.09597818741</v>
      </c>
      <c r="D23" s="21">
        <f t="shared" si="0"/>
        <v>70195.62885753304</v>
      </c>
      <c r="E23" s="224">
        <f t="shared" si="1"/>
        <v>70897.58514610837</v>
      </c>
      <c r="F23" s="224">
        <f t="shared" si="3"/>
        <v>72315.53684903054</v>
      </c>
    </row>
    <row r="24" ht="15">
      <c r="A24" s="10"/>
    </row>
    <row r="26" ht="15">
      <c r="F26" s="201"/>
    </row>
    <row r="35" spans="1:10" s="32" customFormat="1" ht="30.75" customHeight="1" thickBot="1">
      <c r="A35" s="724" t="s">
        <v>324</v>
      </c>
      <c r="B35" s="725"/>
      <c r="C35" s="725"/>
      <c r="D35" s="725"/>
      <c r="E35" s="725"/>
      <c r="F35" s="725"/>
      <c r="G35" s="725"/>
      <c r="H35" s="725"/>
      <c r="I35" s="726"/>
      <c r="J35" s="344"/>
    </row>
    <row r="36" ht="15.75" thickTop="1"/>
  </sheetData>
  <sheetProtection/>
  <mergeCells count="1">
    <mergeCell ref="A35:I35"/>
  </mergeCells>
  <hyperlinks>
    <hyperlink ref="A35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U203"/>
  <sheetViews>
    <sheetView zoomScalePageLayoutView="0" workbookViewId="0" topLeftCell="A1">
      <pane ySplit="1" topLeftCell="A166" activePane="bottomLeft" state="frozen"/>
      <selection pane="topLeft" activeCell="A1" sqref="A1"/>
      <selection pane="bottomLeft" activeCell="J175" sqref="J175"/>
    </sheetView>
  </sheetViews>
  <sheetFormatPr defaultColWidth="8.88671875" defaultRowHeight="15"/>
  <cols>
    <col min="1" max="1" width="31.4453125" style="453" customWidth="1"/>
    <col min="2" max="2" width="18.88671875" style="290" hidden="1" customWidth="1"/>
    <col min="3" max="5" width="18.88671875" style="278" hidden="1" customWidth="1"/>
    <col min="6" max="6" width="16.4453125" style="257" hidden="1" customWidth="1"/>
    <col min="7" max="7" width="24.6640625" style="278" hidden="1" customWidth="1"/>
    <col min="8" max="8" width="16.5546875" style="280" bestFit="1" customWidth="1"/>
    <col min="9" max="9" width="22.4453125" style="280" bestFit="1" customWidth="1"/>
    <col min="10" max="10" width="23.6640625" style="704" customWidth="1"/>
    <col min="11" max="11" width="22.5546875" style="704" customWidth="1"/>
    <col min="12" max="12" width="14.3359375" style="278" bestFit="1" customWidth="1"/>
    <col min="13" max="13" width="20.4453125" style="278" customWidth="1"/>
    <col min="14" max="16" width="15.21484375" style="280" customWidth="1"/>
    <col min="17" max="17" width="16.99609375" style="280" customWidth="1"/>
    <col min="18" max="16384" width="8.88671875" style="280" customWidth="1"/>
  </cols>
  <sheetData>
    <row r="1" spans="1:11" s="563" customFormat="1" ht="33" customHeight="1">
      <c r="A1" s="451" t="s">
        <v>164</v>
      </c>
      <c r="B1" s="265">
        <v>44470</v>
      </c>
      <c r="C1" s="265" t="s">
        <v>160</v>
      </c>
      <c r="D1" s="266">
        <v>44593</v>
      </c>
      <c r="E1" s="267" t="s">
        <v>165</v>
      </c>
      <c r="F1" s="265">
        <v>44594</v>
      </c>
      <c r="G1" s="265" t="s">
        <v>154</v>
      </c>
      <c r="H1" s="265">
        <v>44835</v>
      </c>
      <c r="I1" s="265" t="s">
        <v>158</v>
      </c>
      <c r="J1" s="706">
        <v>44986</v>
      </c>
      <c r="K1" s="707" t="s">
        <v>371</v>
      </c>
    </row>
    <row r="2" spans="10:11" ht="15">
      <c r="J2" s="179"/>
      <c r="K2" s="708"/>
    </row>
    <row r="3" spans="1:13" s="670" customFormat="1" ht="15">
      <c r="A3" s="665" t="s">
        <v>167</v>
      </c>
      <c r="B3" s="671">
        <v>102061</v>
      </c>
      <c r="C3" s="667"/>
      <c r="D3" s="675">
        <f aca="true" t="shared" si="0" ref="D3:E66">B3*1.01</f>
        <v>103081.61</v>
      </c>
      <c r="E3" s="667"/>
      <c r="F3" s="669">
        <f>D3*1.03</f>
        <v>106174.0583</v>
      </c>
      <c r="G3" s="667"/>
      <c r="H3" s="669">
        <f>IF(F3*0.01&lt;500,F3+500,F3*1.01)</f>
        <v>107235.79888300001</v>
      </c>
      <c r="I3" s="676"/>
      <c r="J3" s="653">
        <f aca="true" t="shared" si="1" ref="J3:K66">H3*1.02</f>
        <v>109380.51486066001</v>
      </c>
      <c r="K3" s="714"/>
      <c r="L3" s="667"/>
      <c r="M3" s="667"/>
    </row>
    <row r="4" spans="2:11" ht="15">
      <c r="B4" s="277">
        <v>105389</v>
      </c>
      <c r="D4" s="279">
        <f t="shared" si="0"/>
        <v>106442.89</v>
      </c>
      <c r="F4" s="272">
        <f aca="true" t="shared" si="2" ref="F4:G67">D4*1.03</f>
        <v>109636.1767</v>
      </c>
      <c r="H4" s="272">
        <f aca="true" t="shared" si="3" ref="H4:I67">IF(F4*0.01&lt;500,F4+500,F4*1.01)</f>
        <v>110732.53846699999</v>
      </c>
      <c r="I4" s="273"/>
      <c r="J4" s="179">
        <f t="shared" si="1"/>
        <v>112947.18923634</v>
      </c>
      <c r="K4" s="708"/>
    </row>
    <row r="5" spans="2:11" ht="15">
      <c r="B5" s="277">
        <v>108686</v>
      </c>
      <c r="D5" s="279">
        <f t="shared" si="0"/>
        <v>109772.86</v>
      </c>
      <c r="F5" s="272">
        <f t="shared" si="2"/>
        <v>113066.0458</v>
      </c>
      <c r="H5" s="272">
        <f t="shared" si="3"/>
        <v>114196.706258</v>
      </c>
      <c r="I5" s="273"/>
      <c r="J5" s="179">
        <f t="shared" si="1"/>
        <v>116480.64038316</v>
      </c>
      <c r="K5" s="708"/>
    </row>
    <row r="6" spans="2:11" ht="15">
      <c r="B6" s="277">
        <v>111980</v>
      </c>
      <c r="D6" s="279">
        <f t="shared" si="0"/>
        <v>113099.8</v>
      </c>
      <c r="F6" s="272">
        <f t="shared" si="2"/>
        <v>116492.79400000001</v>
      </c>
      <c r="H6" s="272">
        <f t="shared" si="3"/>
        <v>117657.72194</v>
      </c>
      <c r="I6" s="273"/>
      <c r="J6" s="179">
        <f t="shared" si="1"/>
        <v>120010.8763788</v>
      </c>
      <c r="K6" s="708"/>
    </row>
    <row r="7" spans="2:11" ht="15">
      <c r="B7" s="277">
        <v>115283</v>
      </c>
      <c r="D7" s="279">
        <f t="shared" si="0"/>
        <v>116435.83</v>
      </c>
      <c r="F7" s="272">
        <f t="shared" si="2"/>
        <v>119928.90490000001</v>
      </c>
      <c r="H7" s="272">
        <f t="shared" si="3"/>
        <v>121128.19394900001</v>
      </c>
      <c r="I7" s="273"/>
      <c r="J7" s="179">
        <f t="shared" si="1"/>
        <v>123550.75782798001</v>
      </c>
      <c r="K7" s="708"/>
    </row>
    <row r="8" spans="2:11" ht="15">
      <c r="B8" s="277">
        <v>118580</v>
      </c>
      <c r="D8" s="279">
        <f t="shared" si="0"/>
        <v>119765.8</v>
      </c>
      <c r="F8" s="272">
        <f t="shared" si="2"/>
        <v>123358.774</v>
      </c>
      <c r="H8" s="272">
        <f t="shared" si="3"/>
        <v>124592.36174000001</v>
      </c>
      <c r="I8" s="273"/>
      <c r="J8" s="179">
        <f t="shared" si="1"/>
        <v>127084.20897480001</v>
      </c>
      <c r="K8" s="708"/>
    </row>
    <row r="9" spans="1:13" s="275" customFormat="1" ht="15">
      <c r="A9" s="452"/>
      <c r="B9" s="270">
        <v>121875</v>
      </c>
      <c r="C9" s="271"/>
      <c r="D9" s="287">
        <f t="shared" si="0"/>
        <v>123093.75</v>
      </c>
      <c r="E9" s="271"/>
      <c r="F9" s="272">
        <f t="shared" si="2"/>
        <v>126786.5625</v>
      </c>
      <c r="G9" s="271"/>
      <c r="H9" s="272">
        <f t="shared" si="3"/>
        <v>128054.428125</v>
      </c>
      <c r="I9" s="578"/>
      <c r="J9" s="179">
        <f t="shared" si="1"/>
        <v>130615.51668750001</v>
      </c>
      <c r="K9" s="708"/>
      <c r="L9" s="271"/>
      <c r="M9" s="271"/>
    </row>
    <row r="10" spans="1:13" s="294" customFormat="1" ht="15">
      <c r="A10" s="455" t="s">
        <v>168</v>
      </c>
      <c r="B10" s="580">
        <v>96946</v>
      </c>
      <c r="C10" s="292"/>
      <c r="D10" s="581">
        <f t="shared" si="0"/>
        <v>97915.46</v>
      </c>
      <c r="E10" s="292"/>
      <c r="F10" s="260">
        <f t="shared" si="2"/>
        <v>100852.9238</v>
      </c>
      <c r="G10" s="292"/>
      <c r="H10" s="260">
        <f t="shared" si="3"/>
        <v>101861.453038</v>
      </c>
      <c r="I10" s="582"/>
      <c r="J10" s="177">
        <f t="shared" si="1"/>
        <v>103898.68209876001</v>
      </c>
      <c r="K10" s="709"/>
      <c r="L10" s="292"/>
      <c r="M10" s="292"/>
    </row>
    <row r="11" spans="2:11" ht="15">
      <c r="B11" s="277">
        <v>100108</v>
      </c>
      <c r="D11" s="279">
        <f t="shared" si="0"/>
        <v>101109.08</v>
      </c>
      <c r="F11" s="272">
        <f t="shared" si="2"/>
        <v>104142.3524</v>
      </c>
      <c r="H11" s="272">
        <f t="shared" si="3"/>
        <v>105183.775924</v>
      </c>
      <c r="I11" s="273"/>
      <c r="J11" s="179">
        <f t="shared" si="1"/>
        <v>107287.45144248</v>
      </c>
      <c r="K11" s="708"/>
    </row>
    <row r="12" spans="2:11" ht="15">
      <c r="B12" s="277">
        <v>103239</v>
      </c>
      <c r="D12" s="279">
        <f t="shared" si="0"/>
        <v>104271.39</v>
      </c>
      <c r="F12" s="272">
        <f t="shared" si="2"/>
        <v>107399.5317</v>
      </c>
      <c r="H12" s="272">
        <f t="shared" si="3"/>
        <v>108473.52701700001</v>
      </c>
      <c r="I12" s="273"/>
      <c r="J12" s="179">
        <f t="shared" si="1"/>
        <v>110642.99755734002</v>
      </c>
      <c r="K12" s="708"/>
    </row>
    <row r="13" spans="2:11" ht="15">
      <c r="B13" s="277">
        <v>106363</v>
      </c>
      <c r="D13" s="279">
        <f t="shared" si="0"/>
        <v>107426.63</v>
      </c>
      <c r="F13" s="272">
        <f t="shared" si="2"/>
        <v>110649.42890000001</v>
      </c>
      <c r="H13" s="272">
        <f t="shared" si="3"/>
        <v>111755.92318900001</v>
      </c>
      <c r="I13" s="273"/>
      <c r="J13" s="179">
        <f t="shared" si="1"/>
        <v>113991.04165278001</v>
      </c>
      <c r="K13" s="708"/>
    </row>
    <row r="14" spans="2:11" ht="15">
      <c r="B14" s="277">
        <v>109505</v>
      </c>
      <c r="D14" s="279">
        <f t="shared" si="0"/>
        <v>110600.05</v>
      </c>
      <c r="F14" s="272">
        <f t="shared" si="2"/>
        <v>113918.0515</v>
      </c>
      <c r="H14" s="272">
        <f t="shared" si="3"/>
        <v>115057.232015</v>
      </c>
      <c r="I14" s="273"/>
      <c r="J14" s="179">
        <f t="shared" si="1"/>
        <v>117358.3766553</v>
      </c>
      <c r="K14" s="708"/>
    </row>
    <row r="15" spans="2:11" ht="15">
      <c r="B15" s="277">
        <v>112635</v>
      </c>
      <c r="D15" s="279">
        <f t="shared" si="0"/>
        <v>113761.35</v>
      </c>
      <c r="F15" s="272">
        <f t="shared" si="2"/>
        <v>117174.19050000001</v>
      </c>
      <c r="H15" s="272">
        <f t="shared" si="3"/>
        <v>118345.93240500001</v>
      </c>
      <c r="I15" s="273"/>
      <c r="J15" s="179">
        <f t="shared" si="1"/>
        <v>120712.85105310002</v>
      </c>
      <c r="K15" s="708"/>
    </row>
    <row r="16" spans="1:13" s="284" customFormat="1" ht="15">
      <c r="A16" s="454"/>
      <c r="B16" s="281">
        <v>115765</v>
      </c>
      <c r="C16" s="282"/>
      <c r="D16" s="268">
        <f t="shared" si="0"/>
        <v>116922.65</v>
      </c>
      <c r="E16" s="282"/>
      <c r="F16" s="286">
        <f t="shared" si="2"/>
        <v>120430.32949999999</v>
      </c>
      <c r="G16" s="282"/>
      <c r="H16" s="286">
        <f t="shared" si="3"/>
        <v>121634.632795</v>
      </c>
      <c r="I16" s="283"/>
      <c r="J16" s="179">
        <f t="shared" si="1"/>
        <v>124067.3254509</v>
      </c>
      <c r="K16" s="708"/>
      <c r="L16" s="282"/>
      <c r="M16" s="282"/>
    </row>
    <row r="17" spans="1:13" s="670" customFormat="1" ht="15">
      <c r="A17" s="665" t="s">
        <v>169</v>
      </c>
      <c r="B17" s="671">
        <v>73296</v>
      </c>
      <c r="C17" s="667"/>
      <c r="D17" s="675">
        <f t="shared" si="0"/>
        <v>74028.96</v>
      </c>
      <c r="E17" s="667"/>
      <c r="F17" s="669">
        <f t="shared" si="2"/>
        <v>76249.8288</v>
      </c>
      <c r="G17" s="667"/>
      <c r="H17" s="669">
        <f t="shared" si="3"/>
        <v>77012.327088</v>
      </c>
      <c r="I17" s="676"/>
      <c r="J17" s="653">
        <f t="shared" si="1"/>
        <v>78552.57362976001</v>
      </c>
      <c r="K17" s="714"/>
      <c r="L17" s="667"/>
      <c r="M17" s="667"/>
    </row>
    <row r="18" spans="2:11" ht="15">
      <c r="B18" s="277">
        <v>76205</v>
      </c>
      <c r="D18" s="279">
        <f t="shared" si="0"/>
        <v>76967.05</v>
      </c>
      <c r="F18" s="272">
        <f t="shared" si="2"/>
        <v>79276.06150000001</v>
      </c>
      <c r="H18" s="272">
        <f t="shared" si="3"/>
        <v>80068.82211500002</v>
      </c>
      <c r="I18" s="273"/>
      <c r="J18" s="179">
        <f t="shared" si="1"/>
        <v>81670.19855730001</v>
      </c>
      <c r="K18" s="708"/>
    </row>
    <row r="19" spans="2:11" ht="15">
      <c r="B19" s="277">
        <v>79122</v>
      </c>
      <c r="D19" s="279">
        <f t="shared" si="0"/>
        <v>79913.22</v>
      </c>
      <c r="F19" s="272">
        <f t="shared" si="2"/>
        <v>82310.61660000001</v>
      </c>
      <c r="H19" s="272">
        <f t="shared" si="3"/>
        <v>83133.722766</v>
      </c>
      <c r="I19" s="273"/>
      <c r="J19" s="179">
        <f t="shared" si="1"/>
        <v>84796.39722132</v>
      </c>
      <c r="K19" s="708"/>
    </row>
    <row r="20" spans="2:11" ht="15">
      <c r="B20" s="277">
        <v>82049</v>
      </c>
      <c r="D20" s="279">
        <f t="shared" si="0"/>
        <v>82869.49</v>
      </c>
      <c r="F20" s="272">
        <f t="shared" si="2"/>
        <v>85355.57470000001</v>
      </c>
      <c r="H20" s="272">
        <f t="shared" si="3"/>
        <v>86209.13044700002</v>
      </c>
      <c r="I20" s="273"/>
      <c r="J20" s="179">
        <f t="shared" si="1"/>
        <v>87933.31305594002</v>
      </c>
      <c r="K20" s="708"/>
    </row>
    <row r="21" spans="2:11" ht="15">
      <c r="B21" s="277">
        <v>84946</v>
      </c>
      <c r="D21" s="279">
        <f t="shared" si="0"/>
        <v>85795.46</v>
      </c>
      <c r="F21" s="272">
        <f t="shared" si="2"/>
        <v>88369.32380000001</v>
      </c>
      <c r="H21" s="272">
        <f t="shared" si="3"/>
        <v>89253.01703800002</v>
      </c>
      <c r="I21" s="273"/>
      <c r="J21" s="179">
        <f t="shared" si="1"/>
        <v>91038.07737876002</v>
      </c>
      <c r="K21" s="708"/>
    </row>
    <row r="22" spans="2:11" ht="15">
      <c r="B22" s="277">
        <v>87871</v>
      </c>
      <c r="D22" s="279">
        <f t="shared" si="0"/>
        <v>88749.71</v>
      </c>
      <c r="F22" s="272">
        <f t="shared" si="2"/>
        <v>91412.20130000002</v>
      </c>
      <c r="H22" s="272">
        <f t="shared" si="3"/>
        <v>92326.32331300002</v>
      </c>
      <c r="I22" s="273"/>
      <c r="J22" s="179">
        <f t="shared" si="1"/>
        <v>94172.84977926001</v>
      </c>
      <c r="K22" s="708"/>
    </row>
    <row r="23" spans="2:11" ht="15">
      <c r="B23" s="277">
        <v>90787</v>
      </c>
      <c r="D23" s="279">
        <f t="shared" si="0"/>
        <v>91694.87</v>
      </c>
      <c r="F23" s="272">
        <f t="shared" si="2"/>
        <v>94445.71609999999</v>
      </c>
      <c r="H23" s="272">
        <f t="shared" si="3"/>
        <v>95390.17326099999</v>
      </c>
      <c r="I23" s="273"/>
      <c r="J23" s="179">
        <f t="shared" si="1"/>
        <v>97297.97672621999</v>
      </c>
      <c r="K23" s="708"/>
    </row>
    <row r="24" spans="2:21" ht="15">
      <c r="B24" s="277">
        <v>93703</v>
      </c>
      <c r="D24" s="279">
        <f t="shared" si="0"/>
        <v>94640.03</v>
      </c>
      <c r="F24" s="272">
        <f t="shared" si="2"/>
        <v>97479.2309</v>
      </c>
      <c r="H24" s="272">
        <f t="shared" si="3"/>
        <v>98454.02320899999</v>
      </c>
      <c r="I24" s="273"/>
      <c r="J24" s="179">
        <f t="shared" si="1"/>
        <v>100423.10367318</v>
      </c>
      <c r="K24" s="708"/>
      <c r="U24" s="278"/>
    </row>
    <row r="25" spans="1:13" s="284" customFormat="1" ht="15">
      <c r="A25" s="454"/>
      <c r="B25" s="281">
        <v>96614</v>
      </c>
      <c r="C25" s="282"/>
      <c r="D25" s="268">
        <f t="shared" si="0"/>
        <v>97580.14</v>
      </c>
      <c r="E25" s="282"/>
      <c r="F25" s="286">
        <f t="shared" si="2"/>
        <v>100507.5442</v>
      </c>
      <c r="G25" s="282"/>
      <c r="H25" s="286">
        <f t="shared" si="3"/>
        <v>101512.619642</v>
      </c>
      <c r="I25" s="283"/>
      <c r="J25" s="179">
        <f t="shared" si="1"/>
        <v>103542.87203484001</v>
      </c>
      <c r="K25" s="708"/>
      <c r="L25" s="282"/>
      <c r="M25" s="282"/>
    </row>
    <row r="26" spans="1:13" s="670" customFormat="1" ht="15">
      <c r="A26" s="665" t="s">
        <v>170</v>
      </c>
      <c r="B26" s="671">
        <v>73296</v>
      </c>
      <c r="C26" s="667"/>
      <c r="D26" s="675">
        <f t="shared" si="0"/>
        <v>74028.96</v>
      </c>
      <c r="E26" s="667"/>
      <c r="F26" s="669">
        <f t="shared" si="2"/>
        <v>76249.8288</v>
      </c>
      <c r="G26" s="667"/>
      <c r="H26" s="669">
        <f t="shared" si="3"/>
        <v>77012.327088</v>
      </c>
      <c r="I26" s="676"/>
      <c r="J26" s="653">
        <f t="shared" si="1"/>
        <v>78552.57362976001</v>
      </c>
      <c r="K26" s="714"/>
      <c r="L26" s="667"/>
      <c r="M26" s="667"/>
    </row>
    <row r="27" spans="2:11" ht="15">
      <c r="B27" s="277">
        <v>76205</v>
      </c>
      <c r="D27" s="279">
        <f t="shared" si="0"/>
        <v>76967.05</v>
      </c>
      <c r="F27" s="272">
        <f t="shared" si="2"/>
        <v>79276.06150000001</v>
      </c>
      <c r="H27" s="272">
        <f t="shared" si="3"/>
        <v>80068.82211500002</v>
      </c>
      <c r="I27" s="273"/>
      <c r="J27" s="179">
        <f t="shared" si="1"/>
        <v>81670.19855730001</v>
      </c>
      <c r="K27" s="708"/>
    </row>
    <row r="28" spans="2:11" ht="15">
      <c r="B28" s="277">
        <v>79122</v>
      </c>
      <c r="D28" s="279">
        <f t="shared" si="0"/>
        <v>79913.22</v>
      </c>
      <c r="F28" s="272">
        <f t="shared" si="2"/>
        <v>82310.61660000001</v>
      </c>
      <c r="H28" s="272">
        <f t="shared" si="3"/>
        <v>83133.722766</v>
      </c>
      <c r="I28" s="273"/>
      <c r="J28" s="179">
        <f t="shared" si="1"/>
        <v>84796.39722132</v>
      </c>
      <c r="K28" s="708"/>
    </row>
    <row r="29" spans="2:11" ht="15">
      <c r="B29" s="277">
        <v>82049</v>
      </c>
      <c r="D29" s="279">
        <f t="shared" si="0"/>
        <v>82869.49</v>
      </c>
      <c r="F29" s="272">
        <f t="shared" si="2"/>
        <v>85355.57470000001</v>
      </c>
      <c r="H29" s="272">
        <f t="shared" si="3"/>
        <v>86209.13044700002</v>
      </c>
      <c r="I29" s="273"/>
      <c r="J29" s="179">
        <f t="shared" si="1"/>
        <v>87933.31305594002</v>
      </c>
      <c r="K29" s="708"/>
    </row>
    <row r="30" spans="2:11" ht="15">
      <c r="B30" s="277">
        <v>84946</v>
      </c>
      <c r="D30" s="279">
        <f t="shared" si="0"/>
        <v>85795.46</v>
      </c>
      <c r="F30" s="272">
        <f t="shared" si="2"/>
        <v>88369.32380000001</v>
      </c>
      <c r="H30" s="272">
        <f t="shared" si="3"/>
        <v>89253.01703800002</v>
      </c>
      <c r="I30" s="273"/>
      <c r="J30" s="179">
        <f t="shared" si="1"/>
        <v>91038.07737876002</v>
      </c>
      <c r="K30" s="708"/>
    </row>
    <row r="31" spans="2:11" ht="15">
      <c r="B31" s="277">
        <v>87871</v>
      </c>
      <c r="D31" s="279">
        <f t="shared" si="0"/>
        <v>88749.71</v>
      </c>
      <c r="F31" s="272">
        <f t="shared" si="2"/>
        <v>91412.20130000002</v>
      </c>
      <c r="H31" s="272">
        <f t="shared" si="3"/>
        <v>92326.32331300002</v>
      </c>
      <c r="I31" s="273"/>
      <c r="J31" s="179">
        <f t="shared" si="1"/>
        <v>94172.84977926001</v>
      </c>
      <c r="K31" s="708"/>
    </row>
    <row r="32" spans="1:13" s="284" customFormat="1" ht="15">
      <c r="A32" s="454"/>
      <c r="B32" s="281">
        <v>90787</v>
      </c>
      <c r="C32" s="282"/>
      <c r="D32" s="268">
        <f t="shared" si="0"/>
        <v>91694.87</v>
      </c>
      <c r="E32" s="282"/>
      <c r="F32" s="286">
        <f t="shared" si="2"/>
        <v>94445.71609999999</v>
      </c>
      <c r="G32" s="282"/>
      <c r="H32" s="286">
        <f t="shared" si="3"/>
        <v>95390.17326099999</v>
      </c>
      <c r="I32" s="283"/>
      <c r="J32" s="179">
        <f t="shared" si="1"/>
        <v>97297.97672621999</v>
      </c>
      <c r="K32" s="708"/>
      <c r="L32" s="282"/>
      <c r="M32" s="282"/>
    </row>
    <row r="33" spans="1:13" s="670" customFormat="1" ht="15">
      <c r="A33" s="665" t="s">
        <v>76</v>
      </c>
      <c r="B33" s="671">
        <v>54703</v>
      </c>
      <c r="C33" s="667"/>
      <c r="D33" s="675">
        <f t="shared" si="0"/>
        <v>55250.03</v>
      </c>
      <c r="E33" s="667"/>
      <c r="F33" s="669">
        <f t="shared" si="2"/>
        <v>56907.5309</v>
      </c>
      <c r="G33" s="667"/>
      <c r="H33" s="669">
        <f t="shared" si="3"/>
        <v>57476.606209</v>
      </c>
      <c r="I33" s="676"/>
      <c r="J33" s="653">
        <f t="shared" si="1"/>
        <v>58626.138333179995</v>
      </c>
      <c r="K33" s="714"/>
      <c r="L33" s="667"/>
      <c r="M33" s="667"/>
    </row>
    <row r="34" spans="2:11" ht="15">
      <c r="B34" s="277">
        <v>64422</v>
      </c>
      <c r="D34" s="279">
        <f t="shared" si="0"/>
        <v>65066.22</v>
      </c>
      <c r="F34" s="272">
        <f t="shared" si="2"/>
        <v>67018.2066</v>
      </c>
      <c r="H34" s="272">
        <f t="shared" si="3"/>
        <v>67688.388666</v>
      </c>
      <c r="I34" s="273"/>
      <c r="J34" s="179">
        <f t="shared" si="1"/>
        <v>69042.15643932</v>
      </c>
      <c r="K34" s="708"/>
    </row>
    <row r="35" spans="2:11" ht="15">
      <c r="B35" s="277">
        <v>67869</v>
      </c>
      <c r="D35" s="279">
        <f t="shared" si="0"/>
        <v>68547.69</v>
      </c>
      <c r="F35" s="272">
        <f t="shared" si="2"/>
        <v>70604.1207</v>
      </c>
      <c r="H35" s="272">
        <f t="shared" si="3"/>
        <v>71310.161907</v>
      </c>
      <c r="I35" s="273"/>
      <c r="J35" s="179">
        <f t="shared" si="1"/>
        <v>72736.36514514001</v>
      </c>
      <c r="K35" s="708"/>
    </row>
    <row r="36" spans="2:11" ht="15">
      <c r="B36" s="277">
        <v>70241</v>
      </c>
      <c r="D36" s="279">
        <f t="shared" si="0"/>
        <v>70943.41</v>
      </c>
      <c r="F36" s="272">
        <f t="shared" si="2"/>
        <v>73071.7123</v>
      </c>
      <c r="H36" s="272">
        <f t="shared" si="3"/>
        <v>73802.429423</v>
      </c>
      <c r="I36" s="273"/>
      <c r="J36" s="179">
        <f t="shared" si="1"/>
        <v>75278.47801146</v>
      </c>
      <c r="K36" s="708"/>
    </row>
    <row r="37" spans="2:11" ht="15">
      <c r="B37" s="277">
        <v>73707</v>
      </c>
      <c r="D37" s="279">
        <f t="shared" si="0"/>
        <v>74444.07</v>
      </c>
      <c r="F37" s="272">
        <f t="shared" si="2"/>
        <v>76677.39210000001</v>
      </c>
      <c r="H37" s="272">
        <f t="shared" si="3"/>
        <v>77444.16602100001</v>
      </c>
      <c r="I37" s="273"/>
      <c r="J37" s="179">
        <f t="shared" si="1"/>
        <v>78993.04934142002</v>
      </c>
      <c r="K37" s="708"/>
    </row>
    <row r="38" spans="2:11" ht="15">
      <c r="B38" s="277">
        <v>77211</v>
      </c>
      <c r="D38" s="279">
        <f t="shared" si="0"/>
        <v>77983.11</v>
      </c>
      <c r="F38" s="272">
        <f t="shared" si="2"/>
        <v>80322.6033</v>
      </c>
      <c r="H38" s="272">
        <f t="shared" si="3"/>
        <v>81125.829333</v>
      </c>
      <c r="I38" s="273"/>
      <c r="J38" s="179">
        <f t="shared" si="1"/>
        <v>82748.34591966</v>
      </c>
      <c r="K38" s="708"/>
    </row>
    <row r="39" spans="2:11" ht="15">
      <c r="B39" s="277">
        <v>80698</v>
      </c>
      <c r="D39" s="279">
        <f t="shared" si="0"/>
        <v>81504.98</v>
      </c>
      <c r="F39" s="272">
        <f t="shared" si="2"/>
        <v>83950.12939999999</v>
      </c>
      <c r="H39" s="272">
        <f t="shared" si="3"/>
        <v>84789.63069399999</v>
      </c>
      <c r="I39" s="273"/>
      <c r="J39" s="179">
        <f t="shared" si="1"/>
        <v>86485.42330787999</v>
      </c>
      <c r="K39" s="708"/>
    </row>
    <row r="40" spans="2:11" ht="15">
      <c r="B40" s="277">
        <v>84184</v>
      </c>
      <c r="D40" s="279">
        <f t="shared" si="0"/>
        <v>85025.84</v>
      </c>
      <c r="F40" s="272">
        <f t="shared" si="2"/>
        <v>87576.6152</v>
      </c>
      <c r="H40" s="272">
        <f t="shared" si="3"/>
        <v>88452.381352</v>
      </c>
      <c r="I40" s="273"/>
      <c r="J40" s="179">
        <f t="shared" si="1"/>
        <v>90221.42897903999</v>
      </c>
      <c r="K40" s="708"/>
    </row>
    <row r="41" spans="1:13" s="284" customFormat="1" ht="15">
      <c r="A41" s="454"/>
      <c r="B41" s="281">
        <v>87670</v>
      </c>
      <c r="C41" s="282"/>
      <c r="D41" s="268">
        <f t="shared" si="0"/>
        <v>88546.7</v>
      </c>
      <c r="E41" s="282"/>
      <c r="F41" s="286">
        <f t="shared" si="2"/>
        <v>91203.101</v>
      </c>
      <c r="G41" s="282"/>
      <c r="H41" s="286">
        <f t="shared" si="3"/>
        <v>92115.13201</v>
      </c>
      <c r="I41" s="283"/>
      <c r="J41" s="179">
        <f t="shared" si="1"/>
        <v>93957.4346502</v>
      </c>
      <c r="K41" s="708"/>
      <c r="L41" s="282"/>
      <c r="M41" s="282"/>
    </row>
    <row r="42" spans="1:13" s="670" customFormat="1" ht="15">
      <c r="A42" s="665" t="s">
        <v>8</v>
      </c>
      <c r="B42" s="671">
        <v>50764</v>
      </c>
      <c r="C42" s="671">
        <v>45841</v>
      </c>
      <c r="D42" s="675">
        <f t="shared" si="0"/>
        <v>51271.64</v>
      </c>
      <c r="E42" s="675">
        <f t="shared" si="0"/>
        <v>46299.41</v>
      </c>
      <c r="F42" s="669">
        <f t="shared" si="2"/>
        <v>52809.7892</v>
      </c>
      <c r="G42" s="671">
        <f>E42*1.03</f>
        <v>47688.39230000001</v>
      </c>
      <c r="H42" s="669">
        <f t="shared" si="3"/>
        <v>53337.887092</v>
      </c>
      <c r="I42" s="671">
        <f t="shared" si="3"/>
        <v>48188.39230000001</v>
      </c>
      <c r="J42" s="653">
        <f t="shared" si="1"/>
        <v>54404.64483384</v>
      </c>
      <c r="K42" s="653">
        <f t="shared" si="1"/>
        <v>49152.16014600001</v>
      </c>
      <c r="L42" s="667"/>
      <c r="M42" s="667"/>
    </row>
    <row r="43" spans="2:11" ht="15">
      <c r="B43" s="277">
        <v>54011</v>
      </c>
      <c r="C43" s="277">
        <v>48734</v>
      </c>
      <c r="D43" s="279">
        <f t="shared" si="0"/>
        <v>54551.11</v>
      </c>
      <c r="E43" s="285">
        <f t="shared" si="0"/>
        <v>49221.340000000004</v>
      </c>
      <c r="F43" s="272">
        <f t="shared" si="2"/>
        <v>56187.6433</v>
      </c>
      <c r="G43" s="270">
        <f t="shared" si="2"/>
        <v>50697.980200000005</v>
      </c>
      <c r="H43" s="272">
        <f t="shared" si="3"/>
        <v>56749.519733</v>
      </c>
      <c r="I43" s="270">
        <f t="shared" si="3"/>
        <v>51204.96000200001</v>
      </c>
      <c r="J43" s="179">
        <f t="shared" si="1"/>
        <v>57884.51012766</v>
      </c>
      <c r="K43" s="708">
        <f t="shared" si="1"/>
        <v>52229.05920204001</v>
      </c>
    </row>
    <row r="44" spans="2:11" ht="15">
      <c r="B44" s="277">
        <v>57348</v>
      </c>
      <c r="C44" s="277">
        <v>50764</v>
      </c>
      <c r="D44" s="279">
        <f t="shared" si="0"/>
        <v>57921.48</v>
      </c>
      <c r="E44" s="285">
        <f t="shared" si="0"/>
        <v>51271.64</v>
      </c>
      <c r="F44" s="272">
        <f t="shared" si="2"/>
        <v>59659.12440000001</v>
      </c>
      <c r="G44" s="270">
        <f t="shared" si="2"/>
        <v>52809.7892</v>
      </c>
      <c r="H44" s="272">
        <f t="shared" si="3"/>
        <v>60255.71564400001</v>
      </c>
      <c r="I44" s="270">
        <f t="shared" si="3"/>
        <v>53337.887092</v>
      </c>
      <c r="J44" s="179">
        <f t="shared" si="1"/>
        <v>61460.829956880014</v>
      </c>
      <c r="K44" s="708">
        <f t="shared" si="1"/>
        <v>54404.64483384</v>
      </c>
    </row>
    <row r="45" spans="2:11" ht="15">
      <c r="B45" s="277">
        <v>62876</v>
      </c>
      <c r="C45" s="277">
        <v>54010</v>
      </c>
      <c r="D45" s="279">
        <f t="shared" si="0"/>
        <v>63504.76</v>
      </c>
      <c r="E45" s="285">
        <f t="shared" si="0"/>
        <v>54550.1</v>
      </c>
      <c r="F45" s="272">
        <f t="shared" si="2"/>
        <v>65409.9028</v>
      </c>
      <c r="G45" s="270">
        <f t="shared" si="2"/>
        <v>56186.603</v>
      </c>
      <c r="H45" s="272">
        <f t="shared" si="3"/>
        <v>66064.00182800001</v>
      </c>
      <c r="I45" s="270">
        <f t="shared" si="3"/>
        <v>56748.46903</v>
      </c>
      <c r="J45" s="179">
        <f t="shared" si="1"/>
        <v>67385.28186456</v>
      </c>
      <c r="K45" s="708">
        <f t="shared" si="1"/>
        <v>57883.4384106</v>
      </c>
    </row>
    <row r="46" spans="2:11" ht="15">
      <c r="B46" s="277">
        <v>70053</v>
      </c>
      <c r="C46" s="277">
        <v>57348</v>
      </c>
      <c r="D46" s="279">
        <f t="shared" si="0"/>
        <v>70753.53</v>
      </c>
      <c r="E46" s="285">
        <f t="shared" si="0"/>
        <v>57921.48</v>
      </c>
      <c r="F46" s="272">
        <f t="shared" si="2"/>
        <v>72876.1359</v>
      </c>
      <c r="G46" s="270">
        <f t="shared" si="2"/>
        <v>59659.12440000001</v>
      </c>
      <c r="H46" s="272">
        <f t="shared" si="3"/>
        <v>73604.89725899999</v>
      </c>
      <c r="I46" s="270">
        <f t="shared" si="3"/>
        <v>60255.71564400001</v>
      </c>
      <c r="J46" s="179">
        <f t="shared" si="1"/>
        <v>75076.99520417998</v>
      </c>
      <c r="K46" s="708">
        <f t="shared" si="1"/>
        <v>61460.829956880014</v>
      </c>
    </row>
    <row r="47" spans="2:11" ht="15">
      <c r="B47" s="277">
        <v>73169</v>
      </c>
      <c r="C47" s="277">
        <v>62876</v>
      </c>
      <c r="D47" s="279">
        <f t="shared" si="0"/>
        <v>73900.69</v>
      </c>
      <c r="E47" s="285">
        <f t="shared" si="0"/>
        <v>63504.76</v>
      </c>
      <c r="F47" s="272">
        <f t="shared" si="2"/>
        <v>76117.71070000001</v>
      </c>
      <c r="G47" s="270">
        <f t="shared" si="2"/>
        <v>65409.9028</v>
      </c>
      <c r="H47" s="272">
        <f t="shared" si="3"/>
        <v>76878.887807</v>
      </c>
      <c r="I47" s="270">
        <f t="shared" si="3"/>
        <v>66064.00182800001</v>
      </c>
      <c r="J47" s="179">
        <f t="shared" si="1"/>
        <v>78416.46556314001</v>
      </c>
      <c r="K47" s="708">
        <f t="shared" si="1"/>
        <v>67385.28186456</v>
      </c>
    </row>
    <row r="48" spans="2:11" ht="15">
      <c r="B48" s="277">
        <v>76314</v>
      </c>
      <c r="C48" s="277">
        <v>70053</v>
      </c>
      <c r="D48" s="279">
        <f t="shared" si="0"/>
        <v>77077.14</v>
      </c>
      <c r="E48" s="285">
        <f t="shared" si="0"/>
        <v>70753.53</v>
      </c>
      <c r="F48" s="272">
        <f t="shared" si="2"/>
        <v>79389.45420000001</v>
      </c>
      <c r="G48" s="270">
        <f t="shared" si="2"/>
        <v>72876.1359</v>
      </c>
      <c r="H48" s="272">
        <f t="shared" si="3"/>
        <v>80183.348742</v>
      </c>
      <c r="I48" s="270">
        <f t="shared" si="3"/>
        <v>73604.89725899999</v>
      </c>
      <c r="J48" s="179">
        <f t="shared" si="1"/>
        <v>81787.01571684</v>
      </c>
      <c r="K48" s="708">
        <f t="shared" si="1"/>
        <v>75076.99520417998</v>
      </c>
    </row>
    <row r="49" spans="2:11" ht="15">
      <c r="B49" s="277">
        <v>79475</v>
      </c>
      <c r="C49" s="277">
        <v>73089</v>
      </c>
      <c r="D49" s="279">
        <f t="shared" si="0"/>
        <v>80269.75</v>
      </c>
      <c r="E49" s="285">
        <f t="shared" si="0"/>
        <v>73819.89</v>
      </c>
      <c r="F49" s="272">
        <f t="shared" si="2"/>
        <v>82677.8425</v>
      </c>
      <c r="G49" s="270">
        <f t="shared" si="2"/>
        <v>76034.48670000001</v>
      </c>
      <c r="H49" s="272">
        <f t="shared" si="3"/>
        <v>83504.620925</v>
      </c>
      <c r="I49" s="270">
        <f t="shared" si="3"/>
        <v>76794.83156700002</v>
      </c>
      <c r="J49" s="179">
        <f t="shared" si="1"/>
        <v>85174.7133435</v>
      </c>
      <c r="K49" s="708">
        <f t="shared" si="1"/>
        <v>78330.72819834002</v>
      </c>
    </row>
    <row r="50" spans="2:11" ht="15">
      <c r="B50" s="277">
        <v>82614</v>
      </c>
      <c r="C50" s="277">
        <v>76115</v>
      </c>
      <c r="D50" s="279">
        <f t="shared" si="0"/>
        <v>83440.14</v>
      </c>
      <c r="E50" s="285">
        <f t="shared" si="0"/>
        <v>76876.15</v>
      </c>
      <c r="F50" s="272">
        <f t="shared" si="2"/>
        <v>85943.3442</v>
      </c>
      <c r="G50" s="270">
        <f t="shared" si="2"/>
        <v>79182.4345</v>
      </c>
      <c r="H50" s="272">
        <f t="shared" si="3"/>
        <v>86802.777642</v>
      </c>
      <c r="I50" s="270">
        <f t="shared" si="3"/>
        <v>79974.258845</v>
      </c>
      <c r="J50" s="179">
        <f t="shared" si="1"/>
        <v>88538.83319484</v>
      </c>
      <c r="K50" s="708">
        <f t="shared" si="1"/>
        <v>81573.7440219</v>
      </c>
    </row>
    <row r="51" spans="2:11" ht="15">
      <c r="B51" s="278"/>
      <c r="C51" s="277">
        <v>79157</v>
      </c>
      <c r="D51" s="279"/>
      <c r="E51" s="285">
        <f t="shared" si="0"/>
        <v>79948.57</v>
      </c>
      <c r="F51" s="272"/>
      <c r="G51" s="270">
        <f t="shared" si="2"/>
        <v>82347.0271</v>
      </c>
      <c r="H51" s="273"/>
      <c r="I51" s="270">
        <f t="shared" si="3"/>
        <v>83170.497371</v>
      </c>
      <c r="J51" s="179"/>
      <c r="K51" s="708">
        <f t="shared" si="1"/>
        <v>84833.90731842001</v>
      </c>
    </row>
    <row r="52" spans="1:13" s="284" customFormat="1" ht="15">
      <c r="A52" s="454"/>
      <c r="B52" s="282"/>
      <c r="C52" s="281">
        <v>82178</v>
      </c>
      <c r="D52" s="268"/>
      <c r="E52" s="268">
        <f t="shared" si="0"/>
        <v>82999.78</v>
      </c>
      <c r="F52" s="286"/>
      <c r="G52" s="281">
        <f t="shared" si="2"/>
        <v>85489.7734</v>
      </c>
      <c r="H52" s="283"/>
      <c r="I52" s="281">
        <f t="shared" si="3"/>
        <v>86344.671134</v>
      </c>
      <c r="J52" s="179"/>
      <c r="K52" s="708">
        <f t="shared" si="1"/>
        <v>88071.56455668001</v>
      </c>
      <c r="L52" s="282"/>
      <c r="M52" s="282"/>
    </row>
    <row r="53" spans="1:13" s="670" customFormat="1" ht="15">
      <c r="A53" s="665" t="s">
        <v>171</v>
      </c>
      <c r="B53" s="671">
        <v>48456</v>
      </c>
      <c r="C53" s="671">
        <v>43766</v>
      </c>
      <c r="D53" s="675">
        <f t="shared" si="0"/>
        <v>48940.56</v>
      </c>
      <c r="E53" s="675">
        <f t="shared" si="0"/>
        <v>44203.66</v>
      </c>
      <c r="F53" s="669">
        <f t="shared" si="2"/>
        <v>50408.7768</v>
      </c>
      <c r="G53" s="671">
        <f t="shared" si="2"/>
        <v>45529.7698</v>
      </c>
      <c r="H53" s="669">
        <f t="shared" si="3"/>
        <v>50912.864568</v>
      </c>
      <c r="I53" s="669">
        <f t="shared" si="3"/>
        <v>46029.7698</v>
      </c>
      <c r="J53" s="653">
        <f t="shared" si="1"/>
        <v>51931.12185936</v>
      </c>
      <c r="K53" s="714">
        <f t="shared" si="1"/>
        <v>46950.365196000006</v>
      </c>
      <c r="L53" s="667"/>
      <c r="M53" s="667"/>
    </row>
    <row r="54" spans="2:11" ht="15">
      <c r="B54" s="277">
        <v>50364</v>
      </c>
      <c r="C54" s="277">
        <v>46350</v>
      </c>
      <c r="D54" s="279">
        <f t="shared" si="0"/>
        <v>50867.64</v>
      </c>
      <c r="E54" s="285">
        <f t="shared" si="0"/>
        <v>46813.5</v>
      </c>
      <c r="F54" s="272">
        <f t="shared" si="2"/>
        <v>52393.669200000004</v>
      </c>
      <c r="G54" s="270">
        <f t="shared" si="2"/>
        <v>48217.905</v>
      </c>
      <c r="H54" s="272">
        <f t="shared" si="3"/>
        <v>52917.60589200001</v>
      </c>
      <c r="I54" s="272">
        <f t="shared" si="3"/>
        <v>48717.905</v>
      </c>
      <c r="J54" s="179">
        <f t="shared" si="1"/>
        <v>53975.95800984001</v>
      </c>
      <c r="K54" s="708">
        <f t="shared" si="1"/>
        <v>49692.2631</v>
      </c>
    </row>
    <row r="55" spans="2:11" ht="15">
      <c r="B55" s="277">
        <v>52307</v>
      </c>
      <c r="C55" s="277">
        <v>48456</v>
      </c>
      <c r="D55" s="279">
        <f t="shared" si="0"/>
        <v>52830.07</v>
      </c>
      <c r="E55" s="285">
        <f t="shared" si="0"/>
        <v>48940.56</v>
      </c>
      <c r="F55" s="272">
        <f t="shared" si="2"/>
        <v>54414.9721</v>
      </c>
      <c r="G55" s="270">
        <f t="shared" si="2"/>
        <v>50408.7768</v>
      </c>
      <c r="H55" s="272">
        <f t="shared" si="3"/>
        <v>54959.121821</v>
      </c>
      <c r="I55" s="272">
        <f t="shared" si="3"/>
        <v>50912.864568</v>
      </c>
      <c r="J55" s="179">
        <f t="shared" si="1"/>
        <v>56058.30425742</v>
      </c>
      <c r="K55" s="708">
        <f t="shared" si="1"/>
        <v>51931.12185936</v>
      </c>
    </row>
    <row r="56" spans="2:11" ht="15">
      <c r="B56" s="277">
        <v>54231</v>
      </c>
      <c r="C56" s="277">
        <v>50364</v>
      </c>
      <c r="D56" s="279">
        <f t="shared" si="0"/>
        <v>54773.31</v>
      </c>
      <c r="E56" s="285">
        <f t="shared" si="0"/>
        <v>50867.64</v>
      </c>
      <c r="F56" s="272">
        <f t="shared" si="2"/>
        <v>56416.5093</v>
      </c>
      <c r="G56" s="270">
        <f t="shared" si="2"/>
        <v>52393.669200000004</v>
      </c>
      <c r="H56" s="272">
        <f t="shared" si="3"/>
        <v>56980.674393</v>
      </c>
      <c r="I56" s="272">
        <f t="shared" si="3"/>
        <v>52917.60589200001</v>
      </c>
      <c r="J56" s="179">
        <f t="shared" si="1"/>
        <v>58120.28788086</v>
      </c>
      <c r="K56" s="708">
        <f t="shared" si="1"/>
        <v>53975.95800984001</v>
      </c>
    </row>
    <row r="57" spans="2:11" ht="15">
      <c r="B57" s="277">
        <v>56259</v>
      </c>
      <c r="C57" s="277">
        <v>52307</v>
      </c>
      <c r="D57" s="279">
        <f t="shared" si="0"/>
        <v>56821.590000000004</v>
      </c>
      <c r="E57" s="285">
        <f t="shared" si="0"/>
        <v>52830.07</v>
      </c>
      <c r="F57" s="272">
        <f t="shared" si="2"/>
        <v>58526.237700000005</v>
      </c>
      <c r="G57" s="270">
        <f t="shared" si="2"/>
        <v>54414.9721</v>
      </c>
      <c r="H57" s="272">
        <f t="shared" si="3"/>
        <v>59111.500077000004</v>
      </c>
      <c r="I57" s="272">
        <f t="shared" si="3"/>
        <v>54959.121821</v>
      </c>
      <c r="J57" s="179">
        <f t="shared" si="1"/>
        <v>60293.73007854001</v>
      </c>
      <c r="K57" s="708">
        <f t="shared" si="1"/>
        <v>56058.30425742</v>
      </c>
    </row>
    <row r="58" spans="2:11" ht="15">
      <c r="B58" s="277">
        <v>58201</v>
      </c>
      <c r="C58" s="277">
        <v>54231</v>
      </c>
      <c r="D58" s="279">
        <f t="shared" si="0"/>
        <v>58783.01</v>
      </c>
      <c r="E58" s="285">
        <f t="shared" si="0"/>
        <v>54773.31</v>
      </c>
      <c r="F58" s="272">
        <f t="shared" si="2"/>
        <v>60546.50030000001</v>
      </c>
      <c r="G58" s="270">
        <f t="shared" si="2"/>
        <v>56416.5093</v>
      </c>
      <c r="H58" s="272">
        <f t="shared" si="3"/>
        <v>61151.965303000004</v>
      </c>
      <c r="I58" s="272">
        <f t="shared" si="3"/>
        <v>56980.674393</v>
      </c>
      <c r="J58" s="179">
        <f t="shared" si="1"/>
        <v>62375.00460906001</v>
      </c>
      <c r="K58" s="708">
        <f t="shared" si="1"/>
        <v>58120.28788086</v>
      </c>
    </row>
    <row r="59" spans="2:11" ht="15">
      <c r="B59" s="278"/>
      <c r="C59" s="277">
        <v>56259</v>
      </c>
      <c r="D59" s="279"/>
      <c r="E59" s="285">
        <f t="shared" si="0"/>
        <v>56821.590000000004</v>
      </c>
      <c r="F59" s="272"/>
      <c r="G59" s="270">
        <f t="shared" si="2"/>
        <v>58526.237700000005</v>
      </c>
      <c r="H59" s="273"/>
      <c r="I59" s="272">
        <f t="shared" si="3"/>
        <v>59111.500077000004</v>
      </c>
      <c r="J59" s="179"/>
      <c r="K59" s="708">
        <f t="shared" si="1"/>
        <v>60293.73007854001</v>
      </c>
    </row>
    <row r="60" spans="1:13" s="284" customFormat="1" ht="15">
      <c r="A60" s="454"/>
      <c r="B60" s="282"/>
      <c r="C60" s="281">
        <v>58201</v>
      </c>
      <c r="D60" s="268"/>
      <c r="E60" s="268">
        <f t="shared" si="0"/>
        <v>58783.01</v>
      </c>
      <c r="F60" s="286"/>
      <c r="G60" s="281">
        <f t="shared" si="2"/>
        <v>60546.50030000001</v>
      </c>
      <c r="H60" s="283"/>
      <c r="I60" s="272">
        <f t="shared" si="3"/>
        <v>61151.965303000004</v>
      </c>
      <c r="J60" s="179"/>
      <c r="K60" s="708">
        <f t="shared" si="1"/>
        <v>62375.00460906001</v>
      </c>
      <c r="L60" s="282"/>
      <c r="M60" s="282"/>
    </row>
    <row r="61" spans="1:13" s="670" customFormat="1" ht="15">
      <c r="A61" s="665" t="s">
        <v>172</v>
      </c>
      <c r="B61" s="671">
        <v>27116</v>
      </c>
      <c r="C61" s="671">
        <v>25102</v>
      </c>
      <c r="D61" s="675">
        <f t="shared" si="0"/>
        <v>27387.16</v>
      </c>
      <c r="E61" s="675">
        <f t="shared" si="0"/>
        <v>25353.02</v>
      </c>
      <c r="F61" s="669">
        <f t="shared" si="2"/>
        <v>28208.7748</v>
      </c>
      <c r="G61" s="671">
        <f t="shared" si="2"/>
        <v>26113.6106</v>
      </c>
      <c r="H61" s="669">
        <f t="shared" si="3"/>
        <v>28708.7748</v>
      </c>
      <c r="I61" s="671">
        <f t="shared" si="3"/>
        <v>26613.6106</v>
      </c>
      <c r="J61" s="653">
        <f t="shared" si="1"/>
        <v>29282.950296</v>
      </c>
      <c r="K61" s="714">
        <f t="shared" si="1"/>
        <v>27145.882812</v>
      </c>
      <c r="L61" s="667"/>
      <c r="M61" s="667"/>
    </row>
    <row r="62" spans="2:11" ht="15">
      <c r="B62" s="277">
        <v>27925</v>
      </c>
      <c r="C62" s="277">
        <v>26718</v>
      </c>
      <c r="D62" s="279">
        <f t="shared" si="0"/>
        <v>28204.25</v>
      </c>
      <c r="E62" s="285">
        <f t="shared" si="0"/>
        <v>26985.18</v>
      </c>
      <c r="F62" s="272">
        <f t="shared" si="2"/>
        <v>29050.377500000002</v>
      </c>
      <c r="G62" s="270">
        <f t="shared" si="2"/>
        <v>27794.7354</v>
      </c>
      <c r="H62" s="272">
        <f t="shared" si="3"/>
        <v>29550.377500000002</v>
      </c>
      <c r="I62" s="270">
        <f t="shared" si="3"/>
        <v>28294.7354</v>
      </c>
      <c r="J62" s="179">
        <f t="shared" si="1"/>
        <v>30141.385050000004</v>
      </c>
      <c r="K62" s="708">
        <f t="shared" si="1"/>
        <v>28860.630108</v>
      </c>
    </row>
    <row r="63" spans="2:11" ht="15">
      <c r="B63" s="277">
        <v>29103</v>
      </c>
      <c r="C63" s="277">
        <v>27116</v>
      </c>
      <c r="D63" s="279">
        <f t="shared" si="0"/>
        <v>29394.03</v>
      </c>
      <c r="E63" s="285">
        <f t="shared" si="0"/>
        <v>27387.16</v>
      </c>
      <c r="F63" s="272">
        <f t="shared" si="2"/>
        <v>30275.8509</v>
      </c>
      <c r="G63" s="270">
        <f t="shared" si="2"/>
        <v>28208.7748</v>
      </c>
      <c r="H63" s="272">
        <f t="shared" si="3"/>
        <v>30775.8509</v>
      </c>
      <c r="I63" s="270">
        <f t="shared" si="3"/>
        <v>28708.7748</v>
      </c>
      <c r="J63" s="179">
        <f t="shared" si="1"/>
        <v>31391.367918000004</v>
      </c>
      <c r="K63" s="708">
        <f t="shared" si="1"/>
        <v>29282.950296</v>
      </c>
    </row>
    <row r="64" spans="2:11" ht="15">
      <c r="B64" s="277">
        <v>30286</v>
      </c>
      <c r="C64" s="277">
        <v>27925</v>
      </c>
      <c r="D64" s="279">
        <f t="shared" si="0"/>
        <v>30588.86</v>
      </c>
      <c r="E64" s="285">
        <f t="shared" si="0"/>
        <v>28204.25</v>
      </c>
      <c r="F64" s="272">
        <f t="shared" si="2"/>
        <v>31506.525800000003</v>
      </c>
      <c r="G64" s="270">
        <f t="shared" si="2"/>
        <v>29050.377500000002</v>
      </c>
      <c r="H64" s="272">
        <f t="shared" si="3"/>
        <v>32006.525800000003</v>
      </c>
      <c r="I64" s="270">
        <f t="shared" si="3"/>
        <v>29550.377500000002</v>
      </c>
      <c r="J64" s="179">
        <f t="shared" si="1"/>
        <v>32646.656316000004</v>
      </c>
      <c r="K64" s="708">
        <f t="shared" si="1"/>
        <v>30141.385050000004</v>
      </c>
    </row>
    <row r="65" spans="2:11" ht="15">
      <c r="B65" s="277">
        <v>31469</v>
      </c>
      <c r="C65" s="277">
        <v>29103</v>
      </c>
      <c r="D65" s="279">
        <f t="shared" si="0"/>
        <v>31783.69</v>
      </c>
      <c r="E65" s="285">
        <f t="shared" si="0"/>
        <v>29394.03</v>
      </c>
      <c r="F65" s="272">
        <f t="shared" si="2"/>
        <v>32737.2007</v>
      </c>
      <c r="G65" s="270">
        <f t="shared" si="2"/>
        <v>30275.8509</v>
      </c>
      <c r="H65" s="272">
        <f t="shared" si="3"/>
        <v>33237.2007</v>
      </c>
      <c r="I65" s="270">
        <f t="shared" si="3"/>
        <v>30775.8509</v>
      </c>
      <c r="J65" s="179">
        <f t="shared" si="1"/>
        <v>33901.944714000005</v>
      </c>
      <c r="K65" s="708">
        <f t="shared" si="1"/>
        <v>31391.367918000004</v>
      </c>
    </row>
    <row r="66" spans="2:11" ht="15">
      <c r="B66" s="277">
        <v>32326</v>
      </c>
      <c r="C66" s="277">
        <v>30286</v>
      </c>
      <c r="D66" s="279">
        <f t="shared" si="0"/>
        <v>32649.260000000002</v>
      </c>
      <c r="E66" s="285">
        <f t="shared" si="0"/>
        <v>30588.86</v>
      </c>
      <c r="F66" s="272">
        <f t="shared" si="2"/>
        <v>33628.7378</v>
      </c>
      <c r="G66" s="270">
        <f t="shared" si="2"/>
        <v>31506.525800000003</v>
      </c>
      <c r="H66" s="272">
        <f t="shared" si="3"/>
        <v>34128.7378</v>
      </c>
      <c r="I66" s="270">
        <f t="shared" si="3"/>
        <v>32006.525800000003</v>
      </c>
      <c r="J66" s="179">
        <f t="shared" si="1"/>
        <v>34811.312556000004</v>
      </c>
      <c r="K66" s="708">
        <f t="shared" si="1"/>
        <v>32646.656316000004</v>
      </c>
    </row>
    <row r="67" spans="2:11" ht="15">
      <c r="B67" s="277">
        <v>33299</v>
      </c>
      <c r="C67" s="277">
        <v>31469</v>
      </c>
      <c r="D67" s="279">
        <f aca="true" t="shared" si="4" ref="D67:E85">B67*1.01</f>
        <v>33631.99</v>
      </c>
      <c r="E67" s="285">
        <f t="shared" si="4"/>
        <v>31783.69</v>
      </c>
      <c r="F67" s="272">
        <f t="shared" si="2"/>
        <v>34640.9497</v>
      </c>
      <c r="G67" s="270">
        <f t="shared" si="2"/>
        <v>32737.2007</v>
      </c>
      <c r="H67" s="272">
        <f t="shared" si="3"/>
        <v>35140.9497</v>
      </c>
      <c r="I67" s="270">
        <f t="shared" si="3"/>
        <v>33237.2007</v>
      </c>
      <c r="J67" s="179">
        <f aca="true" t="shared" si="5" ref="J67:K82">H67*1.02</f>
        <v>35843.768694</v>
      </c>
      <c r="K67" s="708">
        <f t="shared" si="5"/>
        <v>33901.944714000005</v>
      </c>
    </row>
    <row r="68" spans="2:11" ht="15">
      <c r="B68" s="277">
        <v>34427</v>
      </c>
      <c r="C68" s="277">
        <v>32326</v>
      </c>
      <c r="D68" s="279">
        <f t="shared" si="4"/>
        <v>34771.27</v>
      </c>
      <c r="E68" s="285">
        <f t="shared" si="4"/>
        <v>32649.260000000002</v>
      </c>
      <c r="F68" s="272">
        <f aca="true" t="shared" si="6" ref="F68:G85">D68*1.03</f>
        <v>35814.4081</v>
      </c>
      <c r="G68" s="270">
        <f t="shared" si="6"/>
        <v>33628.7378</v>
      </c>
      <c r="H68" s="272">
        <f aca="true" t="shared" si="7" ref="H68:I85">IF(F68*0.01&lt;500,F68+500,F68*1.01)</f>
        <v>36314.4081</v>
      </c>
      <c r="I68" s="270">
        <f t="shared" si="7"/>
        <v>34128.7378</v>
      </c>
      <c r="J68" s="179">
        <f t="shared" si="5"/>
        <v>37040.696262</v>
      </c>
      <c r="K68" s="708">
        <f t="shared" si="5"/>
        <v>34811.312556000004</v>
      </c>
    </row>
    <row r="69" spans="2:11" ht="15">
      <c r="B69" s="277">
        <v>35225</v>
      </c>
      <c r="C69" s="277">
        <v>33299</v>
      </c>
      <c r="D69" s="279">
        <f t="shared" si="4"/>
        <v>35577.25</v>
      </c>
      <c r="E69" s="285">
        <f t="shared" si="4"/>
        <v>33631.99</v>
      </c>
      <c r="F69" s="272">
        <f t="shared" si="6"/>
        <v>36644.5675</v>
      </c>
      <c r="G69" s="270">
        <f t="shared" si="6"/>
        <v>34640.9497</v>
      </c>
      <c r="H69" s="272">
        <f t="shared" si="7"/>
        <v>37144.5675</v>
      </c>
      <c r="I69" s="270">
        <f t="shared" si="7"/>
        <v>35140.9497</v>
      </c>
      <c r="J69" s="179">
        <f t="shared" si="5"/>
        <v>37887.458849999995</v>
      </c>
      <c r="K69" s="708">
        <f t="shared" si="5"/>
        <v>35843.768694</v>
      </c>
    </row>
    <row r="70" spans="2:11" ht="15">
      <c r="B70" s="277">
        <v>36345</v>
      </c>
      <c r="C70" s="277">
        <v>34427</v>
      </c>
      <c r="D70" s="279">
        <f t="shared" si="4"/>
        <v>36708.45</v>
      </c>
      <c r="E70" s="285">
        <f t="shared" si="4"/>
        <v>34771.27</v>
      </c>
      <c r="F70" s="272">
        <f t="shared" si="6"/>
        <v>37809.703499999996</v>
      </c>
      <c r="G70" s="270">
        <f t="shared" si="6"/>
        <v>35814.4081</v>
      </c>
      <c r="H70" s="272">
        <f t="shared" si="7"/>
        <v>38309.703499999996</v>
      </c>
      <c r="I70" s="270">
        <f t="shared" si="7"/>
        <v>36314.4081</v>
      </c>
      <c r="J70" s="179">
        <f t="shared" si="5"/>
        <v>39075.897569999994</v>
      </c>
      <c r="K70" s="708">
        <f t="shared" si="5"/>
        <v>37040.696262</v>
      </c>
    </row>
    <row r="71" spans="2:11" ht="15">
      <c r="B71" s="277">
        <v>37469</v>
      </c>
      <c r="C71" s="277">
        <v>35225</v>
      </c>
      <c r="D71" s="279">
        <f t="shared" si="4"/>
        <v>37843.69</v>
      </c>
      <c r="E71" s="285">
        <f t="shared" si="4"/>
        <v>35577.25</v>
      </c>
      <c r="F71" s="272">
        <f t="shared" si="6"/>
        <v>38979.000700000004</v>
      </c>
      <c r="G71" s="270">
        <f t="shared" si="6"/>
        <v>36644.5675</v>
      </c>
      <c r="H71" s="272">
        <f t="shared" si="7"/>
        <v>39479.000700000004</v>
      </c>
      <c r="I71" s="270">
        <f t="shared" si="7"/>
        <v>37144.5675</v>
      </c>
      <c r="J71" s="179">
        <f t="shared" si="5"/>
        <v>40268.580714</v>
      </c>
      <c r="K71" s="708">
        <f t="shared" si="5"/>
        <v>37887.458849999995</v>
      </c>
    </row>
    <row r="72" spans="2:11" ht="15">
      <c r="B72" s="277">
        <v>39586</v>
      </c>
      <c r="C72" s="277">
        <v>36345</v>
      </c>
      <c r="D72" s="279">
        <f t="shared" si="4"/>
        <v>39981.86</v>
      </c>
      <c r="E72" s="285">
        <f t="shared" si="4"/>
        <v>36708.45</v>
      </c>
      <c r="F72" s="272">
        <f t="shared" si="6"/>
        <v>41181.315800000004</v>
      </c>
      <c r="G72" s="270">
        <f t="shared" si="6"/>
        <v>37809.703499999996</v>
      </c>
      <c r="H72" s="272">
        <f t="shared" si="7"/>
        <v>41681.315800000004</v>
      </c>
      <c r="I72" s="270">
        <f t="shared" si="7"/>
        <v>38309.703499999996</v>
      </c>
      <c r="J72" s="179">
        <f t="shared" si="5"/>
        <v>42514.942116000006</v>
      </c>
      <c r="K72" s="708">
        <f t="shared" si="5"/>
        <v>39075.897569999994</v>
      </c>
    </row>
    <row r="73" spans="2:11" ht="15">
      <c r="B73" s="278"/>
      <c r="C73" s="277">
        <v>37469</v>
      </c>
      <c r="D73" s="279"/>
      <c r="E73" s="285">
        <f t="shared" si="4"/>
        <v>37843.69</v>
      </c>
      <c r="F73" s="272"/>
      <c r="G73" s="270">
        <f t="shared" si="6"/>
        <v>38979.000700000004</v>
      </c>
      <c r="H73" s="273"/>
      <c r="I73" s="270">
        <f t="shared" si="7"/>
        <v>39479.000700000004</v>
      </c>
      <c r="J73" s="179"/>
      <c r="K73" s="708">
        <f t="shared" si="5"/>
        <v>40268.580714</v>
      </c>
    </row>
    <row r="74" spans="2:11" ht="15">
      <c r="B74" s="278"/>
      <c r="C74" s="277">
        <v>39586</v>
      </c>
      <c r="D74" s="279"/>
      <c r="E74" s="285">
        <f t="shared" si="4"/>
        <v>39981.86</v>
      </c>
      <c r="F74" s="272"/>
      <c r="G74" s="270">
        <f t="shared" si="6"/>
        <v>41181.315800000004</v>
      </c>
      <c r="H74" s="273"/>
      <c r="I74" s="270">
        <f t="shared" si="7"/>
        <v>41681.315800000004</v>
      </c>
      <c r="J74" s="179"/>
      <c r="K74" s="708">
        <f t="shared" si="5"/>
        <v>42514.942116000006</v>
      </c>
    </row>
    <row r="75" spans="1:13" s="284" customFormat="1" ht="15">
      <c r="A75" s="454" t="s">
        <v>173</v>
      </c>
      <c r="B75" s="281">
        <v>41090</v>
      </c>
      <c r="C75" s="281">
        <v>41090</v>
      </c>
      <c r="D75" s="268">
        <f t="shared" si="4"/>
        <v>41500.9</v>
      </c>
      <c r="E75" s="268">
        <f t="shared" si="4"/>
        <v>41500.9</v>
      </c>
      <c r="F75" s="286">
        <f t="shared" si="6"/>
        <v>42745.927</v>
      </c>
      <c r="G75" s="281">
        <f t="shared" si="6"/>
        <v>42745.927</v>
      </c>
      <c r="H75" s="286">
        <f t="shared" si="7"/>
        <v>43245.927</v>
      </c>
      <c r="I75" s="281">
        <f t="shared" si="7"/>
        <v>43245.927</v>
      </c>
      <c r="J75" s="179">
        <f t="shared" si="5"/>
        <v>44110.84554</v>
      </c>
      <c r="K75" s="708">
        <f t="shared" si="5"/>
        <v>44110.84554</v>
      </c>
      <c r="L75" s="282"/>
      <c r="M75" s="282"/>
    </row>
    <row r="76" spans="1:13" s="670" customFormat="1" ht="15">
      <c r="A76" s="665" t="s">
        <v>174</v>
      </c>
      <c r="B76" s="671">
        <v>32013</v>
      </c>
      <c r="C76" s="667"/>
      <c r="D76" s="675">
        <f t="shared" si="4"/>
        <v>32333.13</v>
      </c>
      <c r="E76" s="667"/>
      <c r="F76" s="669">
        <f t="shared" si="6"/>
        <v>33303.1239</v>
      </c>
      <c r="G76" s="667"/>
      <c r="H76" s="669">
        <f t="shared" si="7"/>
        <v>33803.1239</v>
      </c>
      <c r="I76" s="676"/>
      <c r="J76" s="653">
        <f t="shared" si="5"/>
        <v>34479.186378</v>
      </c>
      <c r="K76" s="714"/>
      <c r="L76" s="667"/>
      <c r="M76" s="667"/>
    </row>
    <row r="77" spans="2:11" ht="15">
      <c r="B77" s="277">
        <v>34009</v>
      </c>
      <c r="D77" s="279">
        <f t="shared" si="4"/>
        <v>34349.090000000004</v>
      </c>
      <c r="F77" s="272">
        <f t="shared" si="6"/>
        <v>35379.5627</v>
      </c>
      <c r="H77" s="272">
        <f t="shared" si="7"/>
        <v>35879.5627</v>
      </c>
      <c r="I77" s="273"/>
      <c r="J77" s="179">
        <f t="shared" si="5"/>
        <v>36597.153954</v>
      </c>
      <c r="K77" s="708"/>
    </row>
    <row r="78" spans="2:11" ht="15">
      <c r="B78" s="277">
        <v>35838</v>
      </c>
      <c r="D78" s="279">
        <f t="shared" si="4"/>
        <v>36196.38</v>
      </c>
      <c r="F78" s="272">
        <f t="shared" si="6"/>
        <v>37282.2714</v>
      </c>
      <c r="H78" s="272">
        <f t="shared" si="7"/>
        <v>37782.2714</v>
      </c>
      <c r="I78" s="273"/>
      <c r="J78" s="179">
        <f t="shared" si="5"/>
        <v>38537.916828</v>
      </c>
      <c r="K78" s="708"/>
    </row>
    <row r="79" spans="2:11" ht="15">
      <c r="B79" s="277">
        <v>37443</v>
      </c>
      <c r="D79" s="279">
        <f t="shared" si="4"/>
        <v>37817.43</v>
      </c>
      <c r="F79" s="272">
        <f t="shared" si="6"/>
        <v>38951.952900000004</v>
      </c>
      <c r="H79" s="272">
        <f t="shared" si="7"/>
        <v>39451.952900000004</v>
      </c>
      <c r="I79" s="273"/>
      <c r="J79" s="179">
        <f t="shared" si="5"/>
        <v>40240.991958000006</v>
      </c>
      <c r="K79" s="708"/>
    </row>
    <row r="80" spans="2:11" ht="15">
      <c r="B80" s="277">
        <v>38990</v>
      </c>
      <c r="D80" s="279">
        <f t="shared" si="4"/>
        <v>39379.9</v>
      </c>
      <c r="F80" s="272">
        <f t="shared" si="6"/>
        <v>40561.297000000006</v>
      </c>
      <c r="H80" s="272">
        <f t="shared" si="7"/>
        <v>41061.297000000006</v>
      </c>
      <c r="I80" s="273"/>
      <c r="J80" s="179">
        <f t="shared" si="5"/>
        <v>41882.52294000001</v>
      </c>
      <c r="K80" s="708"/>
    </row>
    <row r="81" spans="2:11" ht="15">
      <c r="B81" s="277">
        <v>41082</v>
      </c>
      <c r="D81" s="279">
        <f t="shared" si="4"/>
        <v>41492.82</v>
      </c>
      <c r="F81" s="272">
        <f t="shared" si="6"/>
        <v>42737.6046</v>
      </c>
      <c r="H81" s="272">
        <f t="shared" si="7"/>
        <v>43237.6046</v>
      </c>
      <c r="I81" s="273"/>
      <c r="J81" s="179">
        <f t="shared" si="5"/>
        <v>44102.356692</v>
      </c>
      <c r="K81" s="708"/>
    </row>
    <row r="82" spans="2:11" ht="15">
      <c r="B82" s="277">
        <v>42596</v>
      </c>
      <c r="D82" s="279">
        <f t="shared" si="4"/>
        <v>43021.96</v>
      </c>
      <c r="F82" s="272">
        <f t="shared" si="6"/>
        <v>44312.618800000004</v>
      </c>
      <c r="H82" s="272">
        <f t="shared" si="7"/>
        <v>44812.618800000004</v>
      </c>
      <c r="I82" s="273"/>
      <c r="J82" s="179">
        <f t="shared" si="5"/>
        <v>45708.87117600001</v>
      </c>
      <c r="K82" s="179"/>
    </row>
    <row r="83" spans="2:11" ht="15">
      <c r="B83" s="277">
        <v>44127</v>
      </c>
      <c r="D83" s="279">
        <f t="shared" si="4"/>
        <v>44568.27</v>
      </c>
      <c r="F83" s="272">
        <f t="shared" si="6"/>
        <v>45905.3181</v>
      </c>
      <c r="H83" s="272">
        <f t="shared" si="7"/>
        <v>46405.3181</v>
      </c>
      <c r="I83" s="273"/>
      <c r="J83" s="179">
        <f aca="true" t="shared" si="8" ref="J83:K146">H83*1.02</f>
        <v>47333.424461999995</v>
      </c>
      <c r="K83" s="179"/>
    </row>
    <row r="84" spans="1:11" ht="15">
      <c r="A84" s="453" t="s">
        <v>175</v>
      </c>
      <c r="B84" s="277">
        <v>45546</v>
      </c>
      <c r="D84" s="279">
        <f t="shared" si="4"/>
        <v>46001.46</v>
      </c>
      <c r="F84" s="272">
        <f t="shared" si="6"/>
        <v>47381.5038</v>
      </c>
      <c r="H84" s="272">
        <f t="shared" si="7"/>
        <v>47881.5038</v>
      </c>
      <c r="I84" s="273"/>
      <c r="J84" s="179">
        <f t="shared" si="8"/>
        <v>48839.133876</v>
      </c>
      <c r="K84" s="715"/>
    </row>
    <row r="85" spans="1:11" ht="15">
      <c r="A85" s="453" t="s">
        <v>176</v>
      </c>
      <c r="B85" s="277">
        <v>46966</v>
      </c>
      <c r="D85" s="287">
        <f t="shared" si="4"/>
        <v>47435.66</v>
      </c>
      <c r="F85" s="272">
        <f t="shared" si="6"/>
        <v>48858.72980000001</v>
      </c>
      <c r="H85" s="272">
        <f t="shared" si="7"/>
        <v>49358.72980000001</v>
      </c>
      <c r="I85" s="273"/>
      <c r="J85" s="179">
        <f t="shared" si="8"/>
        <v>50345.90439600001</v>
      </c>
      <c r="K85" s="179"/>
    </row>
    <row r="86" spans="1:13" s="670" customFormat="1" ht="15">
      <c r="A86" s="665" t="s">
        <v>194</v>
      </c>
      <c r="B86" s="671">
        <v>50235</v>
      </c>
      <c r="C86" s="667"/>
      <c r="D86" s="672">
        <f>B86*1.01</f>
        <v>50737.35</v>
      </c>
      <c r="E86" s="667"/>
      <c r="F86" s="673">
        <f aca="true" t="shared" si="9" ref="F86:G149">D86*1.03</f>
        <v>52259.4705</v>
      </c>
      <c r="G86" s="674"/>
      <c r="H86" s="673">
        <f aca="true" t="shared" si="10" ref="H86:H91">IF(F86*0.01&lt;500,F86+500,F86*1.01)</f>
        <v>52782.065205000006</v>
      </c>
      <c r="J86" s="653">
        <f t="shared" si="8"/>
        <v>53837.706509100004</v>
      </c>
      <c r="K86" s="653"/>
      <c r="L86" s="667"/>
      <c r="M86" s="667"/>
    </row>
    <row r="87" spans="2:11" ht="15">
      <c r="B87" s="277">
        <v>52345</v>
      </c>
      <c r="D87" s="290">
        <f aca="true" t="shared" si="11" ref="D87:E149">B87*1.01</f>
        <v>52868.45</v>
      </c>
      <c r="F87" s="374">
        <f t="shared" si="9"/>
        <v>54454.5035</v>
      </c>
      <c r="G87" s="375"/>
      <c r="H87" s="374">
        <f t="shared" si="10"/>
        <v>54999.048535</v>
      </c>
      <c r="J87" s="179">
        <f t="shared" si="8"/>
        <v>56099.029505700004</v>
      </c>
      <c r="K87" s="179"/>
    </row>
    <row r="88" spans="2:11" ht="15">
      <c r="B88" s="277">
        <v>54575</v>
      </c>
      <c r="D88" s="290">
        <f t="shared" si="11"/>
        <v>55120.75</v>
      </c>
      <c r="F88" s="374">
        <f t="shared" si="9"/>
        <v>56774.372500000005</v>
      </c>
      <c r="G88" s="375"/>
      <c r="H88" s="374">
        <f t="shared" si="10"/>
        <v>57342.116225000005</v>
      </c>
      <c r="J88" s="179">
        <f t="shared" si="8"/>
        <v>58488.95854950001</v>
      </c>
      <c r="K88" s="179"/>
    </row>
    <row r="89" spans="2:11" ht="15">
      <c r="B89" s="277">
        <v>56872</v>
      </c>
      <c r="D89" s="290">
        <f t="shared" si="11"/>
        <v>57440.72</v>
      </c>
      <c r="F89" s="374">
        <f t="shared" si="9"/>
        <v>59163.941600000006</v>
      </c>
      <c r="G89" s="375"/>
      <c r="H89" s="374">
        <f t="shared" si="10"/>
        <v>59755.581016000004</v>
      </c>
      <c r="J89" s="179">
        <f t="shared" si="8"/>
        <v>60950.692636320004</v>
      </c>
      <c r="K89" s="179"/>
    </row>
    <row r="90" spans="2:11" ht="15">
      <c r="B90" s="277">
        <v>59247</v>
      </c>
      <c r="D90" s="290">
        <f t="shared" si="11"/>
        <v>59839.47</v>
      </c>
      <c r="F90" s="374">
        <f t="shared" si="9"/>
        <v>61634.6541</v>
      </c>
      <c r="G90" s="375"/>
      <c r="H90" s="374">
        <f t="shared" si="10"/>
        <v>62251.000641</v>
      </c>
      <c r="J90" s="179">
        <f t="shared" si="8"/>
        <v>63496.02065382</v>
      </c>
      <c r="K90" s="179"/>
    </row>
    <row r="91" spans="1:11" ht="15">
      <c r="A91" s="453" t="s">
        <v>173</v>
      </c>
      <c r="B91" s="277">
        <v>60481</v>
      </c>
      <c r="D91" s="290">
        <f t="shared" si="11"/>
        <v>61085.81</v>
      </c>
      <c r="F91" s="374">
        <f t="shared" si="9"/>
        <v>62918.3843</v>
      </c>
      <c r="G91" s="375"/>
      <c r="H91" s="374">
        <f t="shared" si="10"/>
        <v>63547.568143</v>
      </c>
      <c r="J91" s="179">
        <f t="shared" si="8"/>
        <v>64818.51950586</v>
      </c>
      <c r="K91" s="179"/>
    </row>
    <row r="92" spans="1:13" s="670" customFormat="1" ht="15">
      <c r="A92" s="665" t="s">
        <v>195</v>
      </c>
      <c r="B92" s="666"/>
      <c r="C92" s="667"/>
      <c r="D92" s="668"/>
      <c r="E92" s="667"/>
      <c r="F92" s="669"/>
      <c r="G92" s="667"/>
      <c r="J92" s="713"/>
      <c r="K92" s="716"/>
      <c r="L92" s="667"/>
      <c r="M92" s="667"/>
    </row>
    <row r="93" spans="1:11" ht="15">
      <c r="A93" s="453" t="s">
        <v>90</v>
      </c>
      <c r="B93" s="295">
        <v>612.58</v>
      </c>
      <c r="C93" s="295">
        <v>554.34</v>
      </c>
      <c r="D93" s="296">
        <f t="shared" si="11"/>
        <v>618.7058000000001</v>
      </c>
      <c r="E93" s="296">
        <f t="shared" si="11"/>
        <v>559.8834</v>
      </c>
      <c r="F93" s="297">
        <f t="shared" si="9"/>
        <v>637.2669740000001</v>
      </c>
      <c r="G93" s="298">
        <f t="shared" si="9"/>
        <v>576.6799020000001</v>
      </c>
      <c r="H93" s="297">
        <f>IF(F93*0.01&lt;9.58,F93+9.58,F93*1.01)</f>
        <v>646.8469740000002</v>
      </c>
      <c r="I93" s="298">
        <f>IF(G93*0.01&lt;9.58,G93+9.58,G93*1.01)</f>
        <v>586.2599020000001</v>
      </c>
      <c r="J93" s="710">
        <f t="shared" si="8"/>
        <v>659.7839134800001</v>
      </c>
      <c r="K93" s="702">
        <f t="shared" si="8"/>
        <v>597.9851000400001</v>
      </c>
    </row>
    <row r="94" spans="1:11" ht="15">
      <c r="A94" s="453" t="s">
        <v>196</v>
      </c>
      <c r="B94" s="295">
        <v>612.58</v>
      </c>
      <c r="C94" s="295">
        <v>567.44</v>
      </c>
      <c r="D94" s="296">
        <f t="shared" si="11"/>
        <v>618.7058000000001</v>
      </c>
      <c r="E94" s="296">
        <f t="shared" si="11"/>
        <v>573.1144</v>
      </c>
      <c r="F94" s="297">
        <f t="shared" si="9"/>
        <v>637.2669740000001</v>
      </c>
      <c r="G94" s="298">
        <f t="shared" si="9"/>
        <v>590.3078320000001</v>
      </c>
      <c r="H94" s="297">
        <f aca="true" t="shared" si="12" ref="H94:I107">IF(F94*0.01&lt;9.58,F94+9.58,F94*1.01)</f>
        <v>646.8469740000002</v>
      </c>
      <c r="I94" s="298">
        <f t="shared" si="12"/>
        <v>599.8878320000001</v>
      </c>
      <c r="J94" s="710">
        <f t="shared" si="8"/>
        <v>659.7839134800001</v>
      </c>
      <c r="K94" s="702">
        <f t="shared" si="8"/>
        <v>611.8855886400002</v>
      </c>
    </row>
    <row r="95" spans="1:11" ht="15">
      <c r="A95" s="453" t="s">
        <v>197</v>
      </c>
      <c r="B95" s="295">
        <v>613.01</v>
      </c>
      <c r="C95" s="295">
        <v>612.58</v>
      </c>
      <c r="D95" s="296">
        <f t="shared" si="11"/>
        <v>619.1401</v>
      </c>
      <c r="E95" s="296">
        <f t="shared" si="11"/>
        <v>618.7058000000001</v>
      </c>
      <c r="F95" s="297">
        <f t="shared" si="9"/>
        <v>637.714303</v>
      </c>
      <c r="G95" s="298">
        <f t="shared" si="9"/>
        <v>637.2669740000001</v>
      </c>
      <c r="H95" s="297">
        <f t="shared" si="12"/>
        <v>647.294303</v>
      </c>
      <c r="I95" s="298">
        <f t="shared" si="12"/>
        <v>646.8469740000002</v>
      </c>
      <c r="J95" s="710">
        <f t="shared" si="8"/>
        <v>660.24018906</v>
      </c>
      <c r="K95" s="702">
        <f t="shared" si="8"/>
        <v>659.7839134800001</v>
      </c>
    </row>
    <row r="96" spans="1:11" ht="15">
      <c r="A96" s="453" t="s">
        <v>198</v>
      </c>
      <c r="B96" s="295">
        <v>614.75</v>
      </c>
      <c r="C96" s="295">
        <v>612.58</v>
      </c>
      <c r="D96" s="296">
        <f t="shared" si="11"/>
        <v>620.8975</v>
      </c>
      <c r="E96" s="296">
        <f t="shared" si="11"/>
        <v>618.7058000000001</v>
      </c>
      <c r="F96" s="297">
        <f t="shared" si="9"/>
        <v>639.5244250000001</v>
      </c>
      <c r="G96" s="298">
        <f t="shared" si="9"/>
        <v>637.2669740000001</v>
      </c>
      <c r="H96" s="297">
        <f t="shared" si="12"/>
        <v>649.1044250000001</v>
      </c>
      <c r="I96" s="298">
        <f t="shared" si="12"/>
        <v>646.8469740000002</v>
      </c>
      <c r="J96" s="710">
        <f t="shared" si="8"/>
        <v>662.0865135000001</v>
      </c>
      <c r="K96" s="702">
        <f t="shared" si="8"/>
        <v>659.7839134800001</v>
      </c>
    </row>
    <row r="97" spans="1:11" ht="15">
      <c r="A97" s="453" t="s">
        <v>199</v>
      </c>
      <c r="B97" s="295">
        <v>616.66</v>
      </c>
      <c r="C97" s="295">
        <v>613.01</v>
      </c>
      <c r="D97" s="296">
        <f t="shared" si="11"/>
        <v>622.8266</v>
      </c>
      <c r="E97" s="296">
        <f t="shared" si="11"/>
        <v>619.1401</v>
      </c>
      <c r="F97" s="297">
        <f t="shared" si="9"/>
        <v>641.511398</v>
      </c>
      <c r="G97" s="298">
        <f t="shared" si="9"/>
        <v>637.714303</v>
      </c>
      <c r="H97" s="297">
        <f t="shared" si="12"/>
        <v>651.091398</v>
      </c>
      <c r="I97" s="298">
        <f t="shared" si="12"/>
        <v>647.294303</v>
      </c>
      <c r="J97" s="710">
        <f t="shared" si="8"/>
        <v>664.11322596</v>
      </c>
      <c r="K97" s="702">
        <f t="shared" si="8"/>
        <v>660.24018906</v>
      </c>
    </row>
    <row r="98" spans="1:11" ht="15">
      <c r="A98" s="453" t="s">
        <v>200</v>
      </c>
      <c r="B98" s="295">
        <v>618.37</v>
      </c>
      <c r="C98" s="295">
        <v>614.75</v>
      </c>
      <c r="D98" s="296">
        <f t="shared" si="11"/>
        <v>624.5537</v>
      </c>
      <c r="E98" s="296">
        <f t="shared" si="11"/>
        <v>620.8975</v>
      </c>
      <c r="F98" s="297">
        <f t="shared" si="9"/>
        <v>643.2903110000001</v>
      </c>
      <c r="G98" s="298">
        <f t="shared" si="9"/>
        <v>639.5244250000001</v>
      </c>
      <c r="H98" s="297">
        <f t="shared" si="12"/>
        <v>652.8703110000001</v>
      </c>
      <c r="I98" s="298">
        <f t="shared" si="12"/>
        <v>649.1044250000001</v>
      </c>
      <c r="J98" s="710">
        <f t="shared" si="8"/>
        <v>665.9277172200001</v>
      </c>
      <c r="K98" s="702">
        <f t="shared" si="8"/>
        <v>662.0865135000001</v>
      </c>
    </row>
    <row r="99" spans="1:11" ht="15">
      <c r="A99" s="453" t="s">
        <v>201</v>
      </c>
      <c r="B99" s="295">
        <v>620.09</v>
      </c>
      <c r="C99" s="295">
        <v>616.66</v>
      </c>
      <c r="D99" s="296">
        <f t="shared" si="11"/>
        <v>626.2909000000001</v>
      </c>
      <c r="E99" s="296">
        <f t="shared" si="11"/>
        <v>622.8266</v>
      </c>
      <c r="F99" s="297">
        <f t="shared" si="9"/>
        <v>645.0796270000001</v>
      </c>
      <c r="G99" s="298">
        <f t="shared" si="9"/>
        <v>641.511398</v>
      </c>
      <c r="H99" s="297">
        <f t="shared" si="12"/>
        <v>654.6596270000001</v>
      </c>
      <c r="I99" s="298">
        <f t="shared" si="12"/>
        <v>651.091398</v>
      </c>
      <c r="J99" s="710">
        <f t="shared" si="8"/>
        <v>667.7528195400001</v>
      </c>
      <c r="K99" s="702">
        <f t="shared" si="8"/>
        <v>664.11322596</v>
      </c>
    </row>
    <row r="100" spans="1:11" ht="15">
      <c r="A100" s="453" t="s">
        <v>202</v>
      </c>
      <c r="B100" s="295">
        <v>621.88</v>
      </c>
      <c r="C100" s="295">
        <v>618.37</v>
      </c>
      <c r="D100" s="296">
        <f t="shared" si="11"/>
        <v>628.0988</v>
      </c>
      <c r="E100" s="296">
        <f t="shared" si="11"/>
        <v>624.5537</v>
      </c>
      <c r="F100" s="297">
        <f t="shared" si="9"/>
        <v>646.941764</v>
      </c>
      <c r="G100" s="298">
        <f t="shared" si="9"/>
        <v>643.2903110000001</v>
      </c>
      <c r="H100" s="297">
        <f t="shared" si="12"/>
        <v>656.5217640000001</v>
      </c>
      <c r="I100" s="298">
        <f t="shared" si="12"/>
        <v>652.8703110000001</v>
      </c>
      <c r="J100" s="710">
        <f t="shared" si="8"/>
        <v>669.6521992800001</v>
      </c>
      <c r="K100" s="702">
        <f t="shared" si="8"/>
        <v>665.9277172200001</v>
      </c>
    </row>
    <row r="101" spans="1:11" ht="15">
      <c r="A101" s="453" t="s">
        <v>203</v>
      </c>
      <c r="B101" s="295">
        <v>623.71</v>
      </c>
      <c r="C101" s="295">
        <v>620.09</v>
      </c>
      <c r="D101" s="296">
        <f t="shared" si="11"/>
        <v>629.9471000000001</v>
      </c>
      <c r="E101" s="296">
        <f t="shared" si="11"/>
        <v>626.2909000000001</v>
      </c>
      <c r="F101" s="297">
        <f t="shared" si="9"/>
        <v>648.8455130000001</v>
      </c>
      <c r="G101" s="298">
        <f t="shared" si="9"/>
        <v>645.0796270000001</v>
      </c>
      <c r="H101" s="297">
        <f t="shared" si="12"/>
        <v>658.4255130000001</v>
      </c>
      <c r="I101" s="298">
        <f t="shared" si="12"/>
        <v>654.6596270000001</v>
      </c>
      <c r="J101" s="710">
        <f t="shared" si="8"/>
        <v>671.5940232600002</v>
      </c>
      <c r="K101" s="702">
        <f t="shared" si="8"/>
        <v>667.7528195400001</v>
      </c>
    </row>
    <row r="102" spans="1:11" ht="15">
      <c r="A102" s="453" t="s">
        <v>204</v>
      </c>
      <c r="B102" s="295">
        <v>625.63</v>
      </c>
      <c r="C102" s="295">
        <v>621.88</v>
      </c>
      <c r="D102" s="296">
        <f t="shared" si="11"/>
        <v>631.8863</v>
      </c>
      <c r="E102" s="296">
        <f t="shared" si="11"/>
        <v>628.0988</v>
      </c>
      <c r="F102" s="297">
        <f t="shared" si="9"/>
        <v>650.842889</v>
      </c>
      <c r="G102" s="298">
        <f t="shared" si="9"/>
        <v>646.941764</v>
      </c>
      <c r="H102" s="297">
        <f t="shared" si="12"/>
        <v>660.422889</v>
      </c>
      <c r="I102" s="298">
        <f t="shared" si="12"/>
        <v>656.5217640000001</v>
      </c>
      <c r="J102" s="710">
        <f t="shared" si="8"/>
        <v>673.6313467800001</v>
      </c>
      <c r="K102" s="702">
        <f t="shared" si="8"/>
        <v>669.6521992800001</v>
      </c>
    </row>
    <row r="103" spans="1:11" ht="15">
      <c r="A103" s="453" t="s">
        <v>205</v>
      </c>
      <c r="B103" s="295">
        <v>627.49</v>
      </c>
      <c r="C103" s="295">
        <v>623.71</v>
      </c>
      <c r="D103" s="296">
        <f t="shared" si="11"/>
        <v>633.7649</v>
      </c>
      <c r="E103" s="296">
        <f t="shared" si="11"/>
        <v>629.9471000000001</v>
      </c>
      <c r="F103" s="297">
        <f t="shared" si="9"/>
        <v>652.7778470000001</v>
      </c>
      <c r="G103" s="298">
        <f t="shared" si="9"/>
        <v>648.8455130000001</v>
      </c>
      <c r="H103" s="297">
        <f t="shared" si="12"/>
        <v>662.3578470000001</v>
      </c>
      <c r="I103" s="298">
        <f t="shared" si="12"/>
        <v>658.4255130000001</v>
      </c>
      <c r="J103" s="710">
        <f t="shared" si="8"/>
        <v>675.6050039400001</v>
      </c>
      <c r="K103" s="702">
        <f t="shared" si="8"/>
        <v>671.5940232600002</v>
      </c>
    </row>
    <row r="104" spans="1:11" ht="15">
      <c r="A104" s="453" t="s">
        <v>206</v>
      </c>
      <c r="B104" s="295">
        <v>629.46</v>
      </c>
      <c r="C104" s="295">
        <v>625.63</v>
      </c>
      <c r="D104" s="296">
        <f t="shared" si="11"/>
        <v>635.7546000000001</v>
      </c>
      <c r="E104" s="296">
        <f t="shared" si="11"/>
        <v>631.8863</v>
      </c>
      <c r="F104" s="297">
        <f t="shared" si="9"/>
        <v>654.8272380000001</v>
      </c>
      <c r="G104" s="298">
        <f t="shared" si="9"/>
        <v>650.842889</v>
      </c>
      <c r="H104" s="297">
        <f t="shared" si="12"/>
        <v>664.4072380000001</v>
      </c>
      <c r="I104" s="298">
        <f t="shared" si="12"/>
        <v>660.422889</v>
      </c>
      <c r="J104" s="710">
        <f t="shared" si="8"/>
        <v>677.6953827600001</v>
      </c>
      <c r="K104" s="702">
        <f t="shared" si="8"/>
        <v>673.6313467800001</v>
      </c>
    </row>
    <row r="105" spans="1:11" ht="15">
      <c r="A105" s="453" t="s">
        <v>207</v>
      </c>
      <c r="B105" s="295">
        <v>631.34</v>
      </c>
      <c r="C105" s="295">
        <v>627.49</v>
      </c>
      <c r="D105" s="296">
        <f t="shared" si="11"/>
        <v>637.6534</v>
      </c>
      <c r="E105" s="296">
        <f t="shared" si="11"/>
        <v>633.7649</v>
      </c>
      <c r="F105" s="297">
        <f t="shared" si="9"/>
        <v>656.783002</v>
      </c>
      <c r="G105" s="298">
        <f t="shared" si="9"/>
        <v>652.7778470000001</v>
      </c>
      <c r="H105" s="297">
        <f t="shared" si="12"/>
        <v>666.363002</v>
      </c>
      <c r="I105" s="298">
        <f t="shared" si="12"/>
        <v>662.3578470000001</v>
      </c>
      <c r="J105" s="710">
        <f t="shared" si="8"/>
        <v>679.6902620400001</v>
      </c>
      <c r="K105" s="702">
        <f t="shared" si="8"/>
        <v>675.6050039400001</v>
      </c>
    </row>
    <row r="106" spans="2:11" ht="15">
      <c r="B106" s="278"/>
      <c r="C106" s="295">
        <v>629.46</v>
      </c>
      <c r="D106" s="296"/>
      <c r="E106" s="296">
        <f t="shared" si="11"/>
        <v>635.7546000000001</v>
      </c>
      <c r="F106" s="272"/>
      <c r="G106" s="298">
        <f t="shared" si="9"/>
        <v>654.8272380000001</v>
      </c>
      <c r="H106" s="299"/>
      <c r="I106" s="298">
        <f t="shared" si="12"/>
        <v>664.4072380000001</v>
      </c>
      <c r="J106" s="710"/>
      <c r="K106" s="702">
        <f t="shared" si="8"/>
        <v>677.6953827600001</v>
      </c>
    </row>
    <row r="107" spans="1:13" s="275" customFormat="1" ht="15">
      <c r="A107" s="452"/>
      <c r="B107" s="271"/>
      <c r="C107" s="298">
        <v>631.34</v>
      </c>
      <c r="D107" s="312"/>
      <c r="E107" s="312">
        <f t="shared" si="11"/>
        <v>637.6534</v>
      </c>
      <c r="F107" s="272"/>
      <c r="G107" s="298">
        <f t="shared" si="9"/>
        <v>656.783002</v>
      </c>
      <c r="H107" s="579"/>
      <c r="I107" s="298">
        <f t="shared" si="12"/>
        <v>666.363002</v>
      </c>
      <c r="J107" s="710"/>
      <c r="K107" s="717">
        <f t="shared" si="8"/>
        <v>679.6902620400001</v>
      </c>
      <c r="L107" s="271"/>
      <c r="M107" s="271"/>
    </row>
    <row r="108" spans="1:13" s="294" customFormat="1" ht="15">
      <c r="A108" s="455" t="s">
        <v>208</v>
      </c>
      <c r="B108" s="580">
        <v>51340</v>
      </c>
      <c r="C108" s="580">
        <v>46355</v>
      </c>
      <c r="D108" s="311">
        <f t="shared" si="11"/>
        <v>51853.4</v>
      </c>
      <c r="E108" s="311">
        <f t="shared" si="11"/>
        <v>46818.55</v>
      </c>
      <c r="F108" s="260">
        <f t="shared" si="9"/>
        <v>53409.002</v>
      </c>
      <c r="G108" s="580">
        <f t="shared" si="9"/>
        <v>48223.1065</v>
      </c>
      <c r="H108" s="260">
        <f aca="true" t="shared" si="13" ref="H108:I123">IF(F108*0.01&lt;500,F108+500,F108*1.01)</f>
        <v>53943.092020000004</v>
      </c>
      <c r="I108" s="580">
        <f t="shared" si="13"/>
        <v>48723.1065</v>
      </c>
      <c r="J108" s="177">
        <f t="shared" si="8"/>
        <v>55021.953860400004</v>
      </c>
      <c r="K108" s="718">
        <f t="shared" si="8"/>
        <v>49697.56863</v>
      </c>
      <c r="L108" s="292"/>
      <c r="M108" s="292"/>
    </row>
    <row r="109" spans="2:11" ht="15">
      <c r="B109" s="277">
        <v>52595</v>
      </c>
      <c r="C109" s="277">
        <v>48782</v>
      </c>
      <c r="D109" s="290">
        <f t="shared" si="11"/>
        <v>53120.95</v>
      </c>
      <c r="E109" s="290">
        <f t="shared" si="11"/>
        <v>49269.82</v>
      </c>
      <c r="F109" s="272">
        <f t="shared" si="9"/>
        <v>54714.578499999996</v>
      </c>
      <c r="G109" s="270">
        <f t="shared" si="9"/>
        <v>50747.914600000004</v>
      </c>
      <c r="H109" s="272">
        <f t="shared" si="13"/>
        <v>55261.724285</v>
      </c>
      <c r="I109" s="270">
        <f t="shared" si="13"/>
        <v>51255.393746</v>
      </c>
      <c r="J109" s="179">
        <f t="shared" si="8"/>
        <v>56366.958770699996</v>
      </c>
      <c r="K109" s="718">
        <f t="shared" si="8"/>
        <v>52280.501620920004</v>
      </c>
    </row>
    <row r="110" spans="2:11" ht="15">
      <c r="B110" s="277">
        <v>54062</v>
      </c>
      <c r="C110" s="277">
        <v>51340</v>
      </c>
      <c r="D110" s="290">
        <f t="shared" si="11"/>
        <v>54602.62</v>
      </c>
      <c r="E110" s="290">
        <f t="shared" si="11"/>
        <v>51853.4</v>
      </c>
      <c r="F110" s="272">
        <f t="shared" si="9"/>
        <v>56240.6986</v>
      </c>
      <c r="G110" s="270">
        <f t="shared" si="9"/>
        <v>53409.002</v>
      </c>
      <c r="H110" s="272">
        <f t="shared" si="13"/>
        <v>56803.105586000005</v>
      </c>
      <c r="I110" s="270">
        <f t="shared" si="13"/>
        <v>53943.092020000004</v>
      </c>
      <c r="J110" s="179">
        <f t="shared" si="8"/>
        <v>57939.167697720004</v>
      </c>
      <c r="K110" s="718">
        <f t="shared" si="8"/>
        <v>55021.953860400004</v>
      </c>
    </row>
    <row r="111" spans="2:11" ht="15">
      <c r="B111" s="277">
        <v>55534</v>
      </c>
      <c r="C111" s="277">
        <v>52595</v>
      </c>
      <c r="D111" s="290">
        <f t="shared" si="11"/>
        <v>56089.340000000004</v>
      </c>
      <c r="E111" s="290">
        <f t="shared" si="11"/>
        <v>53120.95</v>
      </c>
      <c r="F111" s="272">
        <f t="shared" si="9"/>
        <v>57772.020200000006</v>
      </c>
      <c r="G111" s="270">
        <f t="shared" si="9"/>
        <v>54714.578499999996</v>
      </c>
      <c r="H111" s="272">
        <f t="shared" si="13"/>
        <v>58349.74040200001</v>
      </c>
      <c r="I111" s="270">
        <f t="shared" si="13"/>
        <v>55261.724285</v>
      </c>
      <c r="J111" s="179">
        <f t="shared" si="8"/>
        <v>59516.73521004001</v>
      </c>
      <c r="K111" s="718">
        <f t="shared" si="8"/>
        <v>56366.958770699996</v>
      </c>
    </row>
    <row r="112" spans="2:11" ht="15">
      <c r="B112" s="277">
        <v>57008</v>
      </c>
      <c r="C112" s="277">
        <v>54062</v>
      </c>
      <c r="D112" s="290">
        <f t="shared" si="11"/>
        <v>57578.08</v>
      </c>
      <c r="E112" s="290">
        <f t="shared" si="11"/>
        <v>54602.62</v>
      </c>
      <c r="F112" s="272">
        <f t="shared" si="9"/>
        <v>59305.4224</v>
      </c>
      <c r="G112" s="270">
        <f t="shared" si="9"/>
        <v>56240.6986</v>
      </c>
      <c r="H112" s="272">
        <f t="shared" si="13"/>
        <v>59898.476624</v>
      </c>
      <c r="I112" s="270">
        <f t="shared" si="13"/>
        <v>56803.105586000005</v>
      </c>
      <c r="J112" s="179">
        <f t="shared" si="8"/>
        <v>61096.44615648</v>
      </c>
      <c r="K112" s="718">
        <f t="shared" si="8"/>
        <v>57939.167697720004</v>
      </c>
    </row>
    <row r="113" spans="2:11" ht="15">
      <c r="B113" s="277">
        <v>58320</v>
      </c>
      <c r="C113" s="277">
        <v>55534</v>
      </c>
      <c r="D113" s="290">
        <f t="shared" si="11"/>
        <v>58903.2</v>
      </c>
      <c r="E113" s="290">
        <f t="shared" si="11"/>
        <v>56089.340000000004</v>
      </c>
      <c r="F113" s="272">
        <f t="shared" si="9"/>
        <v>60670.296</v>
      </c>
      <c r="G113" s="270">
        <f t="shared" si="9"/>
        <v>57772.020200000006</v>
      </c>
      <c r="H113" s="272">
        <f t="shared" si="13"/>
        <v>61276.998960000004</v>
      </c>
      <c r="I113" s="270">
        <f t="shared" si="13"/>
        <v>58349.74040200001</v>
      </c>
      <c r="J113" s="179">
        <f t="shared" si="8"/>
        <v>62502.53893920001</v>
      </c>
      <c r="K113" s="718">
        <f t="shared" si="8"/>
        <v>59516.73521004001</v>
      </c>
    </row>
    <row r="114" spans="2:11" ht="15">
      <c r="B114" s="277">
        <v>59666</v>
      </c>
      <c r="C114" s="277">
        <v>57008</v>
      </c>
      <c r="D114" s="290">
        <f t="shared" si="11"/>
        <v>60262.66</v>
      </c>
      <c r="E114" s="290">
        <f t="shared" si="11"/>
        <v>57578.08</v>
      </c>
      <c r="F114" s="272">
        <f t="shared" si="9"/>
        <v>62070.539800000006</v>
      </c>
      <c r="G114" s="270">
        <f t="shared" si="9"/>
        <v>59305.4224</v>
      </c>
      <c r="H114" s="272">
        <f t="shared" si="13"/>
        <v>62691.245198000004</v>
      </c>
      <c r="I114" s="270">
        <f t="shared" si="13"/>
        <v>59898.476624</v>
      </c>
      <c r="J114" s="179">
        <f t="shared" si="8"/>
        <v>63945.07010196</v>
      </c>
      <c r="K114" s="718">
        <f t="shared" si="8"/>
        <v>61096.44615648</v>
      </c>
    </row>
    <row r="115" spans="2:11" ht="15">
      <c r="B115" s="277">
        <v>60971</v>
      </c>
      <c r="C115" s="277">
        <v>58320</v>
      </c>
      <c r="D115" s="290">
        <f t="shared" si="11"/>
        <v>61580.71</v>
      </c>
      <c r="E115" s="290">
        <f t="shared" si="11"/>
        <v>58903.2</v>
      </c>
      <c r="F115" s="272">
        <f t="shared" si="9"/>
        <v>63428.1313</v>
      </c>
      <c r="G115" s="270">
        <f t="shared" si="9"/>
        <v>60670.296</v>
      </c>
      <c r="H115" s="272">
        <f t="shared" si="13"/>
        <v>64062.412613</v>
      </c>
      <c r="I115" s="270">
        <f t="shared" si="13"/>
        <v>61276.998960000004</v>
      </c>
      <c r="J115" s="179">
        <f t="shared" si="8"/>
        <v>65343.660865260004</v>
      </c>
      <c r="K115" s="718">
        <f t="shared" si="8"/>
        <v>62502.53893920001</v>
      </c>
    </row>
    <row r="116" spans="2:11" ht="15">
      <c r="B116" s="277">
        <v>62270</v>
      </c>
      <c r="C116" s="277">
        <v>59666</v>
      </c>
      <c r="D116" s="290">
        <f t="shared" si="11"/>
        <v>62892.7</v>
      </c>
      <c r="E116" s="290">
        <f t="shared" si="11"/>
        <v>60262.66</v>
      </c>
      <c r="F116" s="272">
        <f t="shared" si="9"/>
        <v>64779.481</v>
      </c>
      <c r="G116" s="270">
        <f t="shared" si="9"/>
        <v>62070.539800000006</v>
      </c>
      <c r="H116" s="272">
        <f t="shared" si="13"/>
        <v>65427.27581</v>
      </c>
      <c r="I116" s="270">
        <f t="shared" si="13"/>
        <v>62691.245198000004</v>
      </c>
      <c r="J116" s="179">
        <f t="shared" si="8"/>
        <v>66735.8213262</v>
      </c>
      <c r="K116" s="718">
        <f t="shared" si="8"/>
        <v>63945.07010196</v>
      </c>
    </row>
    <row r="117" spans="2:11" ht="15">
      <c r="B117" s="278"/>
      <c r="C117" s="277">
        <v>60971</v>
      </c>
      <c r="D117" s="290"/>
      <c r="E117" s="290">
        <f t="shared" si="11"/>
        <v>61580.71</v>
      </c>
      <c r="F117" s="272"/>
      <c r="G117" s="270">
        <f t="shared" si="9"/>
        <v>63428.1313</v>
      </c>
      <c r="H117" s="272"/>
      <c r="I117" s="270">
        <f t="shared" si="13"/>
        <v>64062.412613</v>
      </c>
      <c r="J117" s="179"/>
      <c r="K117" s="718">
        <f t="shared" si="8"/>
        <v>65343.660865260004</v>
      </c>
    </row>
    <row r="118" spans="2:11" ht="15">
      <c r="B118" s="278"/>
      <c r="C118" s="277">
        <v>62270</v>
      </c>
      <c r="D118" s="290"/>
      <c r="E118" s="290">
        <f t="shared" si="11"/>
        <v>62892.7</v>
      </c>
      <c r="F118" s="272"/>
      <c r="G118" s="270">
        <f t="shared" si="9"/>
        <v>64779.481</v>
      </c>
      <c r="H118" s="272"/>
      <c r="I118" s="270">
        <f t="shared" si="13"/>
        <v>65427.27581</v>
      </c>
      <c r="J118" s="179"/>
      <c r="K118" s="718">
        <f t="shared" si="8"/>
        <v>66735.8213262</v>
      </c>
    </row>
    <row r="119" spans="1:11" ht="15">
      <c r="A119" s="453" t="s">
        <v>67</v>
      </c>
      <c r="B119" s="277">
        <v>64502</v>
      </c>
      <c r="C119" s="277">
        <v>64502</v>
      </c>
      <c r="D119" s="290">
        <f t="shared" si="11"/>
        <v>65147.020000000004</v>
      </c>
      <c r="E119" s="290">
        <f t="shared" si="11"/>
        <v>65147.020000000004</v>
      </c>
      <c r="F119" s="272">
        <f t="shared" si="9"/>
        <v>67101.4306</v>
      </c>
      <c r="G119" s="270">
        <f t="shared" si="9"/>
        <v>67101.4306</v>
      </c>
      <c r="H119" s="272">
        <f t="shared" si="13"/>
        <v>67772.444906</v>
      </c>
      <c r="I119" s="270">
        <f t="shared" si="13"/>
        <v>67772.444906</v>
      </c>
      <c r="J119" s="179">
        <f t="shared" si="8"/>
        <v>69127.89380412</v>
      </c>
      <c r="K119" s="718">
        <f t="shared" si="8"/>
        <v>69127.89380412</v>
      </c>
    </row>
    <row r="120" spans="1:13" s="275" customFormat="1" ht="15">
      <c r="A120" s="452" t="s">
        <v>68</v>
      </c>
      <c r="B120" s="270">
        <v>66743</v>
      </c>
      <c r="C120" s="270">
        <v>66743</v>
      </c>
      <c r="D120" s="289">
        <f t="shared" si="11"/>
        <v>67410.43000000001</v>
      </c>
      <c r="E120" s="289">
        <f t="shared" si="11"/>
        <v>67410.43000000001</v>
      </c>
      <c r="F120" s="272">
        <f t="shared" si="9"/>
        <v>69432.74290000001</v>
      </c>
      <c r="G120" s="270">
        <f t="shared" si="9"/>
        <v>69432.74290000001</v>
      </c>
      <c r="H120" s="272">
        <f>IF(F120*0.01&lt;500,F120+500,F120*1.01)</f>
        <v>70127.07032900001</v>
      </c>
      <c r="I120" s="270">
        <f t="shared" si="13"/>
        <v>70127.07032900001</v>
      </c>
      <c r="J120" s="179">
        <f t="shared" si="8"/>
        <v>71529.61173558001</v>
      </c>
      <c r="K120" s="719">
        <f t="shared" si="8"/>
        <v>71529.61173558001</v>
      </c>
      <c r="L120" s="271"/>
      <c r="M120" s="271"/>
    </row>
    <row r="121" spans="1:13" s="294" customFormat="1" ht="15">
      <c r="A121" s="455" t="s">
        <v>209</v>
      </c>
      <c r="B121" s="580">
        <v>40368</v>
      </c>
      <c r="C121" s="580">
        <v>36487</v>
      </c>
      <c r="D121" s="311">
        <f t="shared" si="11"/>
        <v>40771.68</v>
      </c>
      <c r="E121" s="311">
        <f t="shared" si="11"/>
        <v>36851.87</v>
      </c>
      <c r="F121" s="260">
        <f t="shared" si="9"/>
        <v>41994.8304</v>
      </c>
      <c r="G121" s="580">
        <f t="shared" si="9"/>
        <v>37957.426100000004</v>
      </c>
      <c r="H121" s="580">
        <f t="shared" si="13"/>
        <v>42494.8304</v>
      </c>
      <c r="I121" s="580">
        <f t="shared" si="13"/>
        <v>38457.426100000004</v>
      </c>
      <c r="J121" s="177">
        <f t="shared" si="8"/>
        <v>43344.727008</v>
      </c>
      <c r="K121" s="709">
        <f t="shared" si="8"/>
        <v>39226.57462200001</v>
      </c>
      <c r="L121" s="292"/>
      <c r="M121" s="292"/>
    </row>
    <row r="122" spans="2:11" ht="15">
      <c r="B122" s="277">
        <v>41699</v>
      </c>
      <c r="C122" s="277">
        <v>38906</v>
      </c>
      <c r="D122" s="290">
        <f t="shared" si="11"/>
        <v>42115.99</v>
      </c>
      <c r="E122" s="290">
        <f t="shared" si="11"/>
        <v>39295.06</v>
      </c>
      <c r="F122" s="272">
        <f t="shared" si="9"/>
        <v>43379.4697</v>
      </c>
      <c r="G122" s="270">
        <f t="shared" si="9"/>
        <v>40473.9118</v>
      </c>
      <c r="H122" s="270">
        <f t="shared" si="13"/>
        <v>43879.4697</v>
      </c>
      <c r="I122" s="270">
        <f t="shared" si="13"/>
        <v>40973.9118</v>
      </c>
      <c r="J122" s="179">
        <f t="shared" si="8"/>
        <v>44757.059094000004</v>
      </c>
      <c r="K122" s="708">
        <f t="shared" si="8"/>
        <v>41793.390036000004</v>
      </c>
    </row>
    <row r="123" spans="2:11" ht="15">
      <c r="B123" s="277">
        <v>43055</v>
      </c>
      <c r="C123" s="277">
        <v>40368</v>
      </c>
      <c r="D123" s="290">
        <f t="shared" si="11"/>
        <v>43485.55</v>
      </c>
      <c r="E123" s="290">
        <f t="shared" si="11"/>
        <v>40771.68</v>
      </c>
      <c r="F123" s="272">
        <f t="shared" si="9"/>
        <v>44790.116500000004</v>
      </c>
      <c r="G123" s="270">
        <f t="shared" si="9"/>
        <v>41994.8304</v>
      </c>
      <c r="H123" s="270">
        <f t="shared" si="13"/>
        <v>45290.116500000004</v>
      </c>
      <c r="I123" s="270">
        <f t="shared" si="13"/>
        <v>42494.8304</v>
      </c>
      <c r="J123" s="179">
        <f t="shared" si="8"/>
        <v>46195.91883</v>
      </c>
      <c r="K123" s="708">
        <f t="shared" si="8"/>
        <v>43344.727008</v>
      </c>
    </row>
    <row r="124" spans="2:11" ht="15">
      <c r="B124" s="277">
        <v>44412</v>
      </c>
      <c r="C124" s="277">
        <v>41699</v>
      </c>
      <c r="D124" s="290">
        <f t="shared" si="11"/>
        <v>44856.12</v>
      </c>
      <c r="E124" s="290">
        <f t="shared" si="11"/>
        <v>42115.99</v>
      </c>
      <c r="F124" s="272">
        <f t="shared" si="9"/>
        <v>46201.80360000001</v>
      </c>
      <c r="G124" s="270">
        <f t="shared" si="9"/>
        <v>43379.4697</v>
      </c>
      <c r="H124" s="270">
        <f aca="true" t="shared" si="14" ref="H124:I128">IF(F124*0.01&lt;500,F124+500,F124*1.01)</f>
        <v>46701.80360000001</v>
      </c>
      <c r="I124" s="270">
        <f t="shared" si="14"/>
        <v>43879.4697</v>
      </c>
      <c r="J124" s="179">
        <f t="shared" si="8"/>
        <v>47635.83967200001</v>
      </c>
      <c r="K124" s="708">
        <f t="shared" si="8"/>
        <v>44757.059094000004</v>
      </c>
    </row>
    <row r="125" spans="2:11" ht="15">
      <c r="B125" s="277">
        <v>45769</v>
      </c>
      <c r="C125" s="277">
        <v>43055</v>
      </c>
      <c r="D125" s="290">
        <f t="shared" si="11"/>
        <v>46226.69</v>
      </c>
      <c r="E125" s="290">
        <f t="shared" si="11"/>
        <v>43485.55</v>
      </c>
      <c r="F125" s="272">
        <f t="shared" si="9"/>
        <v>47613.4907</v>
      </c>
      <c r="G125" s="270">
        <f t="shared" si="9"/>
        <v>44790.116500000004</v>
      </c>
      <c r="H125" s="270">
        <f t="shared" si="14"/>
        <v>48113.4907</v>
      </c>
      <c r="I125" s="270">
        <f t="shared" si="14"/>
        <v>45290.116500000004</v>
      </c>
      <c r="J125" s="179">
        <f t="shared" si="8"/>
        <v>49075.760514</v>
      </c>
      <c r="K125" s="708">
        <f t="shared" si="8"/>
        <v>46195.91883</v>
      </c>
    </row>
    <row r="126" spans="2:11" ht="15">
      <c r="B126" s="277">
        <v>47123</v>
      </c>
      <c r="C126" s="277">
        <v>44412</v>
      </c>
      <c r="D126" s="290">
        <f t="shared" si="11"/>
        <v>47594.23</v>
      </c>
      <c r="E126" s="290">
        <f t="shared" si="11"/>
        <v>44856.12</v>
      </c>
      <c r="F126" s="272">
        <f t="shared" si="9"/>
        <v>49022.0569</v>
      </c>
      <c r="G126" s="270">
        <f t="shared" si="9"/>
        <v>46201.80360000001</v>
      </c>
      <c r="H126" s="270">
        <f t="shared" si="14"/>
        <v>49522.0569</v>
      </c>
      <c r="I126" s="270">
        <f t="shared" si="14"/>
        <v>46701.80360000001</v>
      </c>
      <c r="J126" s="179">
        <f t="shared" si="8"/>
        <v>50512.498038000005</v>
      </c>
      <c r="K126" s="708">
        <f t="shared" si="8"/>
        <v>47635.83967200001</v>
      </c>
    </row>
    <row r="127" spans="2:11" ht="15">
      <c r="B127" s="277">
        <v>49365</v>
      </c>
      <c r="C127" s="277">
        <v>45769</v>
      </c>
      <c r="D127" s="290">
        <f t="shared" si="11"/>
        <v>49858.65</v>
      </c>
      <c r="E127" s="290">
        <f t="shared" si="11"/>
        <v>46226.69</v>
      </c>
      <c r="F127" s="272">
        <f t="shared" si="9"/>
        <v>51354.4095</v>
      </c>
      <c r="G127" s="270">
        <f t="shared" si="9"/>
        <v>47613.4907</v>
      </c>
      <c r="H127" s="270">
        <f t="shared" si="14"/>
        <v>51867.953595</v>
      </c>
      <c r="I127" s="270">
        <f t="shared" si="14"/>
        <v>48113.4907</v>
      </c>
      <c r="J127" s="179">
        <f t="shared" si="8"/>
        <v>52905.3126669</v>
      </c>
      <c r="K127" s="708">
        <f t="shared" si="8"/>
        <v>49075.760514</v>
      </c>
    </row>
    <row r="128" spans="2:11" ht="15">
      <c r="B128" s="277">
        <v>51262</v>
      </c>
      <c r="C128" s="277">
        <v>47123</v>
      </c>
      <c r="D128" s="290">
        <f t="shared" si="11"/>
        <v>51774.62</v>
      </c>
      <c r="E128" s="290">
        <f t="shared" si="11"/>
        <v>47594.23</v>
      </c>
      <c r="F128" s="272">
        <f t="shared" si="9"/>
        <v>53327.85860000001</v>
      </c>
      <c r="G128" s="270">
        <f t="shared" si="9"/>
        <v>49022.0569</v>
      </c>
      <c r="H128" s="270">
        <f t="shared" si="14"/>
        <v>53861.13718600001</v>
      </c>
      <c r="I128" s="270">
        <f t="shared" si="14"/>
        <v>49522.0569</v>
      </c>
      <c r="J128" s="179">
        <f t="shared" si="8"/>
        <v>54938.359929720005</v>
      </c>
      <c r="K128" s="708">
        <f t="shared" si="8"/>
        <v>50512.498038000005</v>
      </c>
    </row>
    <row r="129" spans="2:11" ht="15">
      <c r="B129" s="278"/>
      <c r="C129" s="277">
        <v>49365</v>
      </c>
      <c r="D129" s="290"/>
      <c r="E129" s="290">
        <f t="shared" si="11"/>
        <v>49858.65</v>
      </c>
      <c r="F129" s="272"/>
      <c r="G129" s="270">
        <f t="shared" si="9"/>
        <v>51354.4095</v>
      </c>
      <c r="H129" s="273"/>
      <c r="I129" s="270">
        <f>IF(G129*0.01&lt;500,G129+500,G129*1.01)</f>
        <v>51867.953595</v>
      </c>
      <c r="J129" s="179"/>
      <c r="K129" s="708">
        <f t="shared" si="8"/>
        <v>52905.3126669</v>
      </c>
    </row>
    <row r="130" spans="1:13" s="275" customFormat="1" ht="15">
      <c r="A130" s="452"/>
      <c r="B130" s="271"/>
      <c r="C130" s="270">
        <v>51262</v>
      </c>
      <c r="D130" s="289"/>
      <c r="E130" s="289">
        <f t="shared" si="11"/>
        <v>51774.62</v>
      </c>
      <c r="F130" s="272"/>
      <c r="G130" s="270">
        <f t="shared" si="9"/>
        <v>53327.85860000001</v>
      </c>
      <c r="H130" s="578"/>
      <c r="I130" s="270">
        <f>IF(G130*0.01&lt;500,G130+500,G130*1.01)</f>
        <v>53861.13718600001</v>
      </c>
      <c r="J130" s="179"/>
      <c r="K130" s="708">
        <f t="shared" si="8"/>
        <v>54938.359929720005</v>
      </c>
      <c r="L130" s="271"/>
      <c r="M130" s="271"/>
    </row>
    <row r="131" spans="1:13" s="294" customFormat="1" ht="15">
      <c r="A131" s="455" t="s">
        <v>210</v>
      </c>
      <c r="B131" s="580">
        <v>47297</v>
      </c>
      <c r="C131" s="292"/>
      <c r="D131" s="311">
        <f t="shared" si="11"/>
        <v>47769.97</v>
      </c>
      <c r="E131" s="292"/>
      <c r="F131" s="260">
        <f t="shared" si="9"/>
        <v>49203.0691</v>
      </c>
      <c r="G131" s="292"/>
      <c r="H131" s="260">
        <f aca="true" t="shared" si="15" ref="H131:H176">IF(F131*0.01&lt;500,F131+500,F131*1.01)</f>
        <v>49703.0691</v>
      </c>
      <c r="I131" s="582"/>
      <c r="J131" s="177">
        <f t="shared" si="8"/>
        <v>50697.130482</v>
      </c>
      <c r="K131" s="720"/>
      <c r="L131" s="292"/>
      <c r="M131" s="292"/>
    </row>
    <row r="132" spans="2:10" ht="15">
      <c r="B132" s="277">
        <v>48728</v>
      </c>
      <c r="D132" s="290">
        <f t="shared" si="11"/>
        <v>49215.28</v>
      </c>
      <c r="F132" s="272">
        <f t="shared" si="9"/>
        <v>50691.7384</v>
      </c>
      <c r="H132" s="272">
        <f t="shared" si="15"/>
        <v>51198.655784</v>
      </c>
      <c r="I132" s="273"/>
      <c r="J132" s="179">
        <f t="shared" si="8"/>
        <v>52222.62889968001</v>
      </c>
    </row>
    <row r="133" spans="2:10" ht="15">
      <c r="B133" s="277">
        <v>50152</v>
      </c>
      <c r="D133" s="290">
        <f t="shared" si="11"/>
        <v>50653.520000000004</v>
      </c>
      <c r="F133" s="272">
        <f t="shared" si="9"/>
        <v>52173.12560000001</v>
      </c>
      <c r="H133" s="272">
        <f t="shared" si="15"/>
        <v>52694.856856000006</v>
      </c>
      <c r="I133" s="273"/>
      <c r="J133" s="179">
        <f t="shared" si="8"/>
        <v>53748.75399312001</v>
      </c>
    </row>
    <row r="134" spans="2:10" ht="15">
      <c r="B134" s="277">
        <v>51560</v>
      </c>
      <c r="D134" s="290">
        <f t="shared" si="11"/>
        <v>52075.6</v>
      </c>
      <c r="F134" s="272">
        <f t="shared" si="9"/>
        <v>53637.868</v>
      </c>
      <c r="H134" s="272">
        <f t="shared" si="15"/>
        <v>54174.246680000004</v>
      </c>
      <c r="I134" s="273"/>
      <c r="J134" s="179">
        <f t="shared" si="8"/>
        <v>55257.73161360001</v>
      </c>
    </row>
    <row r="135" spans="2:10" ht="15">
      <c r="B135" s="277">
        <v>52984</v>
      </c>
      <c r="D135" s="290">
        <f t="shared" si="11"/>
        <v>53513.840000000004</v>
      </c>
      <c r="F135" s="272">
        <f t="shared" si="9"/>
        <v>55119.25520000001</v>
      </c>
      <c r="H135" s="272">
        <f t="shared" si="15"/>
        <v>55670.44775200001</v>
      </c>
      <c r="I135" s="273"/>
      <c r="J135" s="179">
        <f t="shared" si="8"/>
        <v>56783.85670704001</v>
      </c>
    </row>
    <row r="136" spans="2:10" ht="15">
      <c r="B136" s="277">
        <v>54394</v>
      </c>
      <c r="D136" s="290">
        <f t="shared" si="11"/>
        <v>54937.94</v>
      </c>
      <c r="F136" s="272">
        <f t="shared" si="9"/>
        <v>56586.0782</v>
      </c>
      <c r="H136" s="272">
        <f t="shared" si="15"/>
        <v>57151.93898200001</v>
      </c>
      <c r="I136" s="273"/>
      <c r="J136" s="179">
        <f t="shared" si="8"/>
        <v>58294.97776164001</v>
      </c>
    </row>
    <row r="137" spans="2:10" ht="15">
      <c r="B137" s="277">
        <v>56737</v>
      </c>
      <c r="D137" s="290">
        <f t="shared" si="11"/>
        <v>57304.37</v>
      </c>
      <c r="F137" s="272">
        <f t="shared" si="9"/>
        <v>59023.5011</v>
      </c>
      <c r="H137" s="272">
        <f t="shared" si="15"/>
        <v>59613.736111</v>
      </c>
      <c r="I137" s="273"/>
      <c r="J137" s="179">
        <f t="shared" si="8"/>
        <v>60806.010833219996</v>
      </c>
    </row>
    <row r="138" spans="2:10" ht="15">
      <c r="B138" s="277">
        <v>58877</v>
      </c>
      <c r="D138" s="290">
        <f t="shared" si="11"/>
        <v>59465.770000000004</v>
      </c>
      <c r="F138" s="272">
        <f t="shared" si="9"/>
        <v>61249.74310000001</v>
      </c>
      <c r="H138" s="272">
        <f t="shared" si="15"/>
        <v>61862.24053100001</v>
      </c>
      <c r="I138" s="273"/>
      <c r="J138" s="179">
        <f t="shared" si="8"/>
        <v>63099.48534162001</v>
      </c>
    </row>
    <row r="139" spans="1:13" s="275" customFormat="1" ht="15">
      <c r="A139" s="452"/>
      <c r="B139" s="270">
        <v>61074</v>
      </c>
      <c r="C139" s="271"/>
      <c r="D139" s="289">
        <f t="shared" si="11"/>
        <v>61684.74</v>
      </c>
      <c r="E139" s="271"/>
      <c r="F139" s="272">
        <f t="shared" si="9"/>
        <v>63535.2822</v>
      </c>
      <c r="G139" s="271"/>
      <c r="H139" s="272">
        <f t="shared" si="15"/>
        <v>64170.635022</v>
      </c>
      <c r="I139" s="578"/>
      <c r="J139" s="179">
        <f t="shared" si="8"/>
        <v>65454.04772244</v>
      </c>
      <c r="K139" s="704"/>
      <c r="L139" s="271"/>
      <c r="M139" s="271"/>
    </row>
    <row r="140" spans="1:13" s="294" customFormat="1" ht="15">
      <c r="A140" s="455" t="s">
        <v>211</v>
      </c>
      <c r="B140" s="580">
        <v>56117</v>
      </c>
      <c r="C140" s="292"/>
      <c r="D140" s="311">
        <f t="shared" si="11"/>
        <v>56678.17</v>
      </c>
      <c r="E140" s="292"/>
      <c r="F140" s="260">
        <f t="shared" si="9"/>
        <v>58378.5151</v>
      </c>
      <c r="G140" s="292"/>
      <c r="H140" s="260">
        <f t="shared" si="15"/>
        <v>58962.300251</v>
      </c>
      <c r="I140" s="582"/>
      <c r="J140" s="177">
        <f t="shared" si="8"/>
        <v>60141.54625602</v>
      </c>
      <c r="K140" s="720"/>
      <c r="L140" s="292"/>
      <c r="M140" s="292"/>
    </row>
    <row r="141" spans="2:10" ht="15">
      <c r="B141" s="277">
        <v>66091</v>
      </c>
      <c r="D141" s="290">
        <f t="shared" si="11"/>
        <v>66751.91</v>
      </c>
      <c r="F141" s="272">
        <f t="shared" si="9"/>
        <v>68754.4673</v>
      </c>
      <c r="H141" s="272">
        <f t="shared" si="15"/>
        <v>69442.011973</v>
      </c>
      <c r="I141" s="273"/>
      <c r="J141" s="179">
        <f t="shared" si="8"/>
        <v>70830.85221246</v>
      </c>
    </row>
    <row r="142" spans="2:10" ht="15">
      <c r="B142" s="277">
        <v>69634</v>
      </c>
      <c r="D142" s="290">
        <f t="shared" si="11"/>
        <v>70330.34</v>
      </c>
      <c r="F142" s="272">
        <f t="shared" si="9"/>
        <v>72440.2502</v>
      </c>
      <c r="H142" s="272">
        <f t="shared" si="15"/>
        <v>73164.65270199999</v>
      </c>
      <c r="I142" s="273"/>
      <c r="J142" s="179">
        <f t="shared" si="8"/>
        <v>74627.94575603999</v>
      </c>
    </row>
    <row r="143" spans="2:10" ht="15">
      <c r="B143" s="277">
        <v>72085</v>
      </c>
      <c r="D143" s="290">
        <f t="shared" si="11"/>
        <v>72805.85</v>
      </c>
      <c r="F143" s="272">
        <f t="shared" si="9"/>
        <v>74990.0255</v>
      </c>
      <c r="H143" s="272">
        <f t="shared" si="15"/>
        <v>75739.925755</v>
      </c>
      <c r="I143" s="273"/>
      <c r="J143" s="179">
        <f t="shared" si="8"/>
        <v>77254.7242701</v>
      </c>
    </row>
    <row r="144" spans="2:10" ht="15">
      <c r="B144" s="277">
        <v>75678</v>
      </c>
      <c r="D144" s="290">
        <f t="shared" si="11"/>
        <v>76434.78</v>
      </c>
      <c r="F144" s="272">
        <f t="shared" si="9"/>
        <v>78727.8234</v>
      </c>
      <c r="H144" s="272">
        <f t="shared" si="15"/>
        <v>79515.10163399999</v>
      </c>
      <c r="I144" s="273"/>
      <c r="J144" s="179">
        <f t="shared" si="8"/>
        <v>81105.40366668</v>
      </c>
    </row>
    <row r="145" spans="2:10" ht="15">
      <c r="B145" s="277">
        <v>79270</v>
      </c>
      <c r="D145" s="290">
        <f t="shared" si="11"/>
        <v>80062.7</v>
      </c>
      <c r="F145" s="272">
        <f t="shared" si="9"/>
        <v>82464.581</v>
      </c>
      <c r="H145" s="272">
        <f t="shared" si="15"/>
        <v>83289.22681000001</v>
      </c>
      <c r="I145" s="273"/>
      <c r="J145" s="179">
        <f t="shared" si="8"/>
        <v>84955.01134620002</v>
      </c>
    </row>
    <row r="146" spans="2:10" ht="15">
      <c r="B146" s="277">
        <v>82851</v>
      </c>
      <c r="D146" s="290">
        <f t="shared" si="11"/>
        <v>83679.51</v>
      </c>
      <c r="F146" s="272">
        <f t="shared" si="9"/>
        <v>86189.8953</v>
      </c>
      <c r="H146" s="272">
        <f t="shared" si="15"/>
        <v>87051.794253</v>
      </c>
      <c r="I146" s="273"/>
      <c r="J146" s="179">
        <f t="shared" si="8"/>
        <v>88792.83013806</v>
      </c>
    </row>
    <row r="147" spans="2:10" ht="15">
      <c r="B147" s="277">
        <v>86430</v>
      </c>
      <c r="D147" s="290">
        <f t="shared" si="11"/>
        <v>87294.3</v>
      </c>
      <c r="F147" s="272">
        <f t="shared" si="9"/>
        <v>89913.129</v>
      </c>
      <c r="H147" s="272">
        <f t="shared" si="15"/>
        <v>90812.26029</v>
      </c>
      <c r="I147" s="273"/>
      <c r="J147" s="179">
        <f aca="true" t="shared" si="16" ref="J147:J194">H147*1.02</f>
        <v>92628.50549580001</v>
      </c>
    </row>
    <row r="148" spans="1:13" s="275" customFormat="1" ht="15">
      <c r="A148" s="452"/>
      <c r="B148" s="270">
        <v>90010</v>
      </c>
      <c r="C148" s="271"/>
      <c r="D148" s="289">
        <f t="shared" si="11"/>
        <v>90910.1</v>
      </c>
      <c r="E148" s="271"/>
      <c r="F148" s="272">
        <f t="shared" si="9"/>
        <v>93637.403</v>
      </c>
      <c r="G148" s="271"/>
      <c r="H148" s="272">
        <f t="shared" si="15"/>
        <v>94573.77703000001</v>
      </c>
      <c r="I148" s="578"/>
      <c r="J148" s="179">
        <f t="shared" si="16"/>
        <v>96465.25257060002</v>
      </c>
      <c r="K148" s="704"/>
      <c r="L148" s="271"/>
      <c r="M148" s="271"/>
    </row>
    <row r="149" spans="1:13" s="294" customFormat="1" ht="15">
      <c r="A149" s="584" t="s">
        <v>212</v>
      </c>
      <c r="B149" s="585">
        <v>75483</v>
      </c>
      <c r="C149" s="292"/>
      <c r="D149" s="311">
        <f t="shared" si="11"/>
        <v>76237.83</v>
      </c>
      <c r="E149" s="292"/>
      <c r="F149" s="260">
        <f t="shared" si="9"/>
        <v>78524.9649</v>
      </c>
      <c r="G149" s="292"/>
      <c r="H149" s="260">
        <f t="shared" si="15"/>
        <v>79310.21454900001</v>
      </c>
      <c r="I149" s="582"/>
      <c r="J149" s="177">
        <f t="shared" si="16"/>
        <v>80896.41883998002</v>
      </c>
      <c r="K149" s="720"/>
      <c r="L149" s="292"/>
      <c r="M149" s="292"/>
    </row>
    <row r="150" spans="1:10" ht="15">
      <c r="A150" s="456"/>
      <c r="B150" s="302">
        <v>78131</v>
      </c>
      <c r="D150" s="290">
        <f aca="true" t="shared" si="17" ref="D150:D157">B150*1.01</f>
        <v>78912.31</v>
      </c>
      <c r="F150" s="272">
        <f aca="true" t="shared" si="18" ref="F150:F186">D150*1.03</f>
        <v>81279.6793</v>
      </c>
      <c r="H150" s="272">
        <f t="shared" si="15"/>
        <v>82092.476093</v>
      </c>
      <c r="I150" s="273"/>
      <c r="J150" s="179">
        <f t="shared" si="16"/>
        <v>83734.32561486</v>
      </c>
    </row>
    <row r="151" spans="1:10" ht="15">
      <c r="A151" s="456"/>
      <c r="B151" s="302">
        <v>80778</v>
      </c>
      <c r="D151" s="290">
        <f t="shared" si="17"/>
        <v>81585.78</v>
      </c>
      <c r="F151" s="272">
        <f t="shared" si="18"/>
        <v>84033.3534</v>
      </c>
      <c r="H151" s="272">
        <f t="shared" si="15"/>
        <v>84873.68693400001</v>
      </c>
      <c r="I151" s="273"/>
      <c r="J151" s="179">
        <f t="shared" si="16"/>
        <v>86571.16067268001</v>
      </c>
    </row>
    <row r="152" spans="1:10" ht="15">
      <c r="A152" s="456"/>
      <c r="B152" s="302">
        <v>83430</v>
      </c>
      <c r="D152" s="290">
        <f t="shared" si="17"/>
        <v>84264.3</v>
      </c>
      <c r="F152" s="272">
        <f t="shared" si="18"/>
        <v>86792.229</v>
      </c>
      <c r="H152" s="272">
        <f t="shared" si="15"/>
        <v>87660.15129000001</v>
      </c>
      <c r="I152" s="273"/>
      <c r="J152" s="179">
        <f t="shared" si="16"/>
        <v>89413.35431580001</v>
      </c>
    </row>
    <row r="153" spans="1:10" ht="15">
      <c r="A153" s="456"/>
      <c r="B153" s="302">
        <v>86083</v>
      </c>
      <c r="D153" s="290">
        <f t="shared" si="17"/>
        <v>86943.83</v>
      </c>
      <c r="F153" s="272">
        <f t="shared" si="18"/>
        <v>89552.1449</v>
      </c>
      <c r="H153" s="272">
        <f t="shared" si="15"/>
        <v>90447.666349</v>
      </c>
      <c r="I153" s="273"/>
      <c r="J153" s="179">
        <f t="shared" si="16"/>
        <v>92256.61967598001</v>
      </c>
    </row>
    <row r="154" spans="1:10" ht="15">
      <c r="A154" s="456"/>
      <c r="B154" s="302">
        <v>88729</v>
      </c>
      <c r="D154" s="290">
        <f t="shared" si="17"/>
        <v>89616.29</v>
      </c>
      <c r="F154" s="272">
        <f t="shared" si="18"/>
        <v>92304.7787</v>
      </c>
      <c r="H154" s="272">
        <f t="shared" si="15"/>
        <v>93227.826487</v>
      </c>
      <c r="I154" s="273"/>
      <c r="J154" s="179">
        <f t="shared" si="16"/>
        <v>95092.38301674</v>
      </c>
    </row>
    <row r="155" spans="2:10" ht="15">
      <c r="B155" s="302">
        <v>91583</v>
      </c>
      <c r="D155" s="290">
        <f t="shared" si="17"/>
        <v>92498.83</v>
      </c>
      <c r="F155" s="272">
        <f t="shared" si="18"/>
        <v>95273.79490000001</v>
      </c>
      <c r="H155" s="272">
        <f t="shared" si="15"/>
        <v>96226.53284900001</v>
      </c>
      <c r="I155" s="273"/>
      <c r="J155" s="179">
        <f t="shared" si="16"/>
        <v>98151.06350598001</v>
      </c>
    </row>
    <row r="156" spans="2:10" ht="15">
      <c r="B156" s="302">
        <v>94252</v>
      </c>
      <c r="D156" s="290">
        <f t="shared" si="17"/>
        <v>95194.52</v>
      </c>
      <c r="F156" s="272">
        <f t="shared" si="18"/>
        <v>98050.35560000001</v>
      </c>
      <c r="H156" s="272">
        <f t="shared" si="15"/>
        <v>99030.859156</v>
      </c>
      <c r="I156" s="273"/>
      <c r="J156" s="179">
        <f t="shared" si="16"/>
        <v>101011.47633912001</v>
      </c>
    </row>
    <row r="157" spans="1:13" s="275" customFormat="1" ht="15">
      <c r="A157" s="452"/>
      <c r="B157" s="301">
        <v>97082</v>
      </c>
      <c r="C157" s="271"/>
      <c r="D157" s="289">
        <f t="shared" si="17"/>
        <v>98052.82</v>
      </c>
      <c r="E157" s="271"/>
      <c r="F157" s="272">
        <f t="shared" si="18"/>
        <v>100994.40460000001</v>
      </c>
      <c r="G157" s="271"/>
      <c r="H157" s="272">
        <f t="shared" si="15"/>
        <v>102004.34864600001</v>
      </c>
      <c r="I157" s="578"/>
      <c r="J157" s="179">
        <f t="shared" si="16"/>
        <v>104044.43561892002</v>
      </c>
      <c r="K157" s="704"/>
      <c r="L157" s="271"/>
      <c r="M157" s="271"/>
    </row>
    <row r="158" spans="1:13" s="294" customFormat="1" ht="15">
      <c r="A158" s="455" t="s">
        <v>43</v>
      </c>
      <c r="B158" s="580">
        <v>69702</v>
      </c>
      <c r="C158" s="292"/>
      <c r="D158" s="311">
        <f>B158*1.01</f>
        <v>70399.02</v>
      </c>
      <c r="E158" s="292"/>
      <c r="F158" s="260">
        <f t="shared" si="18"/>
        <v>72510.9906</v>
      </c>
      <c r="G158" s="292"/>
      <c r="H158" s="260">
        <f t="shared" si="15"/>
        <v>73236.100506</v>
      </c>
      <c r="I158" s="582"/>
      <c r="J158" s="177">
        <f t="shared" si="16"/>
        <v>74700.82251612001</v>
      </c>
      <c r="K158" s="720"/>
      <c r="L158" s="292"/>
      <c r="M158" s="292"/>
    </row>
    <row r="159" spans="2:10" ht="15">
      <c r="B159" s="277">
        <v>72268</v>
      </c>
      <c r="D159" s="290">
        <f>B159*1.01</f>
        <v>72990.68000000001</v>
      </c>
      <c r="F159" s="272">
        <f t="shared" si="18"/>
        <v>75180.40040000001</v>
      </c>
      <c r="H159" s="272">
        <f t="shared" si="15"/>
        <v>75932.20440400002</v>
      </c>
      <c r="I159" s="273"/>
      <c r="J159" s="179">
        <f t="shared" si="16"/>
        <v>77450.84849208003</v>
      </c>
    </row>
    <row r="160" spans="2:10" ht="15">
      <c r="B160" s="277">
        <v>74871</v>
      </c>
      <c r="D160" s="290">
        <f aca="true" t="shared" si="19" ref="D160:D186">B160*1.01</f>
        <v>75619.71</v>
      </c>
      <c r="F160" s="272">
        <f t="shared" si="18"/>
        <v>77888.3013</v>
      </c>
      <c r="H160" s="272">
        <f t="shared" si="15"/>
        <v>78667.184313</v>
      </c>
      <c r="I160" s="273"/>
      <c r="J160" s="179">
        <f t="shared" si="16"/>
        <v>80240.52799926001</v>
      </c>
    </row>
    <row r="161" spans="2:10" ht="15">
      <c r="B161" s="277">
        <v>77483</v>
      </c>
      <c r="D161" s="290">
        <f t="shared" si="19"/>
        <v>78257.83</v>
      </c>
      <c r="F161" s="272">
        <f t="shared" si="18"/>
        <v>80605.5649</v>
      </c>
      <c r="H161" s="272">
        <f t="shared" si="15"/>
        <v>81411.620549</v>
      </c>
      <c r="I161" s="273"/>
      <c r="J161" s="179">
        <f t="shared" si="16"/>
        <v>83039.85295998</v>
      </c>
    </row>
    <row r="162" spans="2:10" ht="15">
      <c r="B162" s="277">
        <v>80090</v>
      </c>
      <c r="D162" s="290">
        <f t="shared" si="19"/>
        <v>80890.9</v>
      </c>
      <c r="F162" s="272">
        <f t="shared" si="18"/>
        <v>83317.627</v>
      </c>
      <c r="H162" s="272">
        <f t="shared" si="15"/>
        <v>84150.80326999999</v>
      </c>
      <c r="I162" s="273"/>
      <c r="J162" s="179">
        <f t="shared" si="16"/>
        <v>85833.8193354</v>
      </c>
    </row>
    <row r="163" spans="2:10" ht="15">
      <c r="B163" s="277">
        <v>81593</v>
      </c>
      <c r="D163" s="290">
        <f t="shared" si="19"/>
        <v>82408.93000000001</v>
      </c>
      <c r="F163" s="272">
        <f t="shared" si="18"/>
        <v>84881.19790000001</v>
      </c>
      <c r="H163" s="272">
        <f t="shared" si="15"/>
        <v>85730.00987900002</v>
      </c>
      <c r="I163" s="273"/>
      <c r="J163" s="179">
        <f t="shared" si="16"/>
        <v>87444.61007658002</v>
      </c>
    </row>
    <row r="164" spans="1:10" ht="15">
      <c r="A164" s="453" t="s">
        <v>173</v>
      </c>
      <c r="B164" s="277">
        <v>84225</v>
      </c>
      <c r="D164" s="290">
        <f t="shared" si="19"/>
        <v>85067.25</v>
      </c>
      <c r="F164" s="272">
        <f t="shared" si="18"/>
        <v>87619.2675</v>
      </c>
      <c r="H164" s="272">
        <f t="shared" si="15"/>
        <v>88495.460175</v>
      </c>
      <c r="I164" s="273"/>
      <c r="J164" s="179">
        <f t="shared" si="16"/>
        <v>90265.3693785</v>
      </c>
    </row>
    <row r="165" spans="1:13" s="275" customFormat="1" ht="15">
      <c r="A165" s="452" t="s">
        <v>173</v>
      </c>
      <c r="B165" s="270">
        <v>86865</v>
      </c>
      <c r="C165" s="271"/>
      <c r="D165" s="289">
        <f t="shared" si="19"/>
        <v>87733.65</v>
      </c>
      <c r="E165" s="271"/>
      <c r="F165" s="272">
        <f t="shared" si="18"/>
        <v>90365.6595</v>
      </c>
      <c r="G165" s="271"/>
      <c r="H165" s="272">
        <f t="shared" si="15"/>
        <v>91269.316095</v>
      </c>
      <c r="I165" s="578"/>
      <c r="J165" s="179">
        <f t="shared" si="16"/>
        <v>93094.7024169</v>
      </c>
      <c r="K165" s="704"/>
      <c r="L165" s="271"/>
      <c r="M165" s="271"/>
    </row>
    <row r="166" spans="1:13" s="294" customFormat="1" ht="15">
      <c r="A166" s="455" t="s">
        <v>213</v>
      </c>
      <c r="B166" s="580">
        <v>51340</v>
      </c>
      <c r="C166" s="292"/>
      <c r="D166" s="311">
        <f t="shared" si="19"/>
        <v>51853.4</v>
      </c>
      <c r="E166" s="292"/>
      <c r="F166" s="260">
        <f t="shared" si="18"/>
        <v>53409.002</v>
      </c>
      <c r="G166" s="292"/>
      <c r="H166" s="260">
        <f t="shared" si="15"/>
        <v>53943.092020000004</v>
      </c>
      <c r="I166" s="582"/>
      <c r="J166" s="177">
        <f t="shared" si="16"/>
        <v>55021.953860400004</v>
      </c>
      <c r="K166" s="720"/>
      <c r="L166" s="292"/>
      <c r="M166" s="292"/>
    </row>
    <row r="167" spans="2:10" ht="15">
      <c r="B167" s="277">
        <v>52595</v>
      </c>
      <c r="D167" s="290">
        <f t="shared" si="19"/>
        <v>53120.95</v>
      </c>
      <c r="F167" s="272">
        <f t="shared" si="18"/>
        <v>54714.578499999996</v>
      </c>
      <c r="H167" s="272">
        <f t="shared" si="15"/>
        <v>55261.724285</v>
      </c>
      <c r="I167" s="273"/>
      <c r="J167" s="179">
        <f t="shared" si="16"/>
        <v>56366.958770699996</v>
      </c>
    </row>
    <row r="168" spans="2:10" ht="15">
      <c r="B168" s="277">
        <v>54062</v>
      </c>
      <c r="D168" s="290">
        <f t="shared" si="19"/>
        <v>54602.62</v>
      </c>
      <c r="F168" s="272">
        <f t="shared" si="18"/>
        <v>56240.6986</v>
      </c>
      <c r="H168" s="272">
        <f t="shared" si="15"/>
        <v>56803.105586000005</v>
      </c>
      <c r="I168" s="273"/>
      <c r="J168" s="179">
        <f t="shared" si="16"/>
        <v>57939.167697720004</v>
      </c>
    </row>
    <row r="169" spans="2:10" ht="15">
      <c r="B169" s="277">
        <v>55534</v>
      </c>
      <c r="D169" s="290">
        <f t="shared" si="19"/>
        <v>56089.340000000004</v>
      </c>
      <c r="F169" s="272">
        <f t="shared" si="18"/>
        <v>57772.020200000006</v>
      </c>
      <c r="H169" s="272">
        <f t="shared" si="15"/>
        <v>58349.74040200001</v>
      </c>
      <c r="I169" s="273"/>
      <c r="J169" s="179">
        <f t="shared" si="16"/>
        <v>59516.73521004001</v>
      </c>
    </row>
    <row r="170" spans="2:10" ht="15">
      <c r="B170" s="277">
        <v>57008</v>
      </c>
      <c r="D170" s="290">
        <f t="shared" si="19"/>
        <v>57578.08</v>
      </c>
      <c r="F170" s="272">
        <f t="shared" si="18"/>
        <v>59305.4224</v>
      </c>
      <c r="H170" s="272">
        <f t="shared" si="15"/>
        <v>59898.476624</v>
      </c>
      <c r="I170" s="273"/>
      <c r="J170" s="179">
        <f t="shared" si="16"/>
        <v>61096.44615648</v>
      </c>
    </row>
    <row r="171" spans="2:10" ht="15">
      <c r="B171" s="277">
        <v>58325</v>
      </c>
      <c r="D171" s="290">
        <f t="shared" si="19"/>
        <v>58908.25</v>
      </c>
      <c r="F171" s="272">
        <f t="shared" si="18"/>
        <v>60675.497500000005</v>
      </c>
      <c r="H171" s="272">
        <f t="shared" si="15"/>
        <v>61282.25247500001</v>
      </c>
      <c r="I171" s="273"/>
      <c r="J171" s="179">
        <f t="shared" si="16"/>
        <v>62507.89752450001</v>
      </c>
    </row>
    <row r="172" spans="2:10" ht="15">
      <c r="B172" s="277">
        <v>59666</v>
      </c>
      <c r="D172" s="290">
        <f t="shared" si="19"/>
        <v>60262.66</v>
      </c>
      <c r="F172" s="272">
        <f t="shared" si="18"/>
        <v>62070.539800000006</v>
      </c>
      <c r="H172" s="272">
        <f t="shared" si="15"/>
        <v>62691.245198000004</v>
      </c>
      <c r="I172" s="273"/>
      <c r="J172" s="179">
        <f t="shared" si="16"/>
        <v>63945.07010196</v>
      </c>
    </row>
    <row r="173" spans="2:10" ht="15">
      <c r="B173" s="277">
        <v>60971</v>
      </c>
      <c r="D173" s="290">
        <f t="shared" si="19"/>
        <v>61580.71</v>
      </c>
      <c r="F173" s="272">
        <f t="shared" si="18"/>
        <v>63428.1313</v>
      </c>
      <c r="H173" s="272">
        <f t="shared" si="15"/>
        <v>64062.412613</v>
      </c>
      <c r="I173" s="273"/>
      <c r="J173" s="179">
        <f t="shared" si="16"/>
        <v>65343.660865260004</v>
      </c>
    </row>
    <row r="174" spans="2:10" ht="15">
      <c r="B174" s="277">
        <v>62270</v>
      </c>
      <c r="D174" s="290">
        <f t="shared" si="19"/>
        <v>62892.7</v>
      </c>
      <c r="F174" s="272">
        <f t="shared" si="18"/>
        <v>64779.481</v>
      </c>
      <c r="H174" s="272">
        <f t="shared" si="15"/>
        <v>65427.27581</v>
      </c>
      <c r="I174" s="273"/>
      <c r="J174" s="179">
        <f t="shared" si="16"/>
        <v>66735.8213262</v>
      </c>
    </row>
    <row r="175" spans="1:10" ht="15">
      <c r="A175" s="453" t="s">
        <v>67</v>
      </c>
      <c r="B175" s="277">
        <v>64502</v>
      </c>
      <c r="D175" s="290">
        <f t="shared" si="19"/>
        <v>65147.020000000004</v>
      </c>
      <c r="F175" s="272">
        <f t="shared" si="18"/>
        <v>67101.4306</v>
      </c>
      <c r="H175" s="272">
        <f t="shared" si="15"/>
        <v>67772.444906</v>
      </c>
      <c r="I175" s="273"/>
      <c r="J175" s="179">
        <f t="shared" si="16"/>
        <v>69127.89380412</v>
      </c>
    </row>
    <row r="176" spans="1:13" s="275" customFormat="1" ht="15">
      <c r="A176" s="452" t="s">
        <v>68</v>
      </c>
      <c r="B176" s="270">
        <v>66743</v>
      </c>
      <c r="C176" s="271"/>
      <c r="D176" s="289">
        <f t="shared" si="19"/>
        <v>67410.43000000001</v>
      </c>
      <c r="E176" s="271"/>
      <c r="F176" s="272">
        <f t="shared" si="18"/>
        <v>69432.74290000001</v>
      </c>
      <c r="G176" s="271"/>
      <c r="H176" s="272">
        <f t="shared" si="15"/>
        <v>70127.07032900001</v>
      </c>
      <c r="I176" s="578"/>
      <c r="J176" s="179">
        <f t="shared" si="16"/>
        <v>71529.61173558001</v>
      </c>
      <c r="K176" s="704"/>
      <c r="L176" s="271"/>
      <c r="M176" s="271"/>
    </row>
    <row r="177" spans="1:13" s="294" customFormat="1" ht="15">
      <c r="A177" s="455" t="s">
        <v>214</v>
      </c>
      <c r="B177" s="291"/>
      <c r="C177" s="292"/>
      <c r="D177" s="311"/>
      <c r="E177" s="292"/>
      <c r="F177" s="583"/>
      <c r="G177" s="292"/>
      <c r="J177" s="712"/>
      <c r="K177" s="720"/>
      <c r="L177" s="292"/>
      <c r="M177" s="292"/>
    </row>
    <row r="178" spans="1:10" ht="15">
      <c r="A178" s="453" t="s">
        <v>215</v>
      </c>
      <c r="B178" s="295">
        <v>736.74</v>
      </c>
      <c r="D178" s="296">
        <f t="shared" si="19"/>
        <v>744.1074</v>
      </c>
      <c r="F178" s="297">
        <f t="shared" si="18"/>
        <v>766.430622</v>
      </c>
      <c r="H178" s="297">
        <f>IF(F178*0.01&lt;9.58,F178+9.58,F178*1.01)</f>
        <v>776.010622</v>
      </c>
      <c r="J178" s="710">
        <f t="shared" si="16"/>
        <v>791.53083444</v>
      </c>
    </row>
    <row r="179" spans="1:10" ht="15">
      <c r="A179" s="453" t="s">
        <v>216</v>
      </c>
      <c r="B179" s="295">
        <v>741.83</v>
      </c>
      <c r="D179" s="296">
        <f t="shared" si="19"/>
        <v>749.2483000000001</v>
      </c>
      <c r="F179" s="297">
        <f t="shared" si="18"/>
        <v>771.7257490000001</v>
      </c>
      <c r="H179" s="297">
        <f aca="true" t="shared" si="20" ref="H179:H186">IF(F179*0.01&lt;9.58,F179+9.58,F179*1.01)</f>
        <v>781.3057490000001</v>
      </c>
      <c r="J179" s="710">
        <f t="shared" si="16"/>
        <v>796.9318639800001</v>
      </c>
    </row>
    <row r="180" spans="1:10" ht="15">
      <c r="A180" s="453" t="s">
        <v>217</v>
      </c>
      <c r="B180" s="295">
        <v>746.94</v>
      </c>
      <c r="D180" s="296">
        <f t="shared" si="19"/>
        <v>754.4094</v>
      </c>
      <c r="F180" s="297">
        <f t="shared" si="18"/>
        <v>777.041682</v>
      </c>
      <c r="H180" s="297">
        <f t="shared" si="20"/>
        <v>786.6216820000001</v>
      </c>
      <c r="J180" s="710">
        <f t="shared" si="16"/>
        <v>802.3541156400001</v>
      </c>
    </row>
    <row r="181" spans="1:10" ht="15">
      <c r="A181" s="453" t="s">
        <v>218</v>
      </c>
      <c r="B181" s="295">
        <v>752.06</v>
      </c>
      <c r="D181" s="296">
        <f t="shared" si="19"/>
        <v>759.5806</v>
      </c>
      <c r="F181" s="297">
        <f t="shared" si="18"/>
        <v>782.368018</v>
      </c>
      <c r="H181" s="297">
        <f t="shared" si="20"/>
        <v>791.948018</v>
      </c>
      <c r="J181" s="710">
        <f t="shared" si="16"/>
        <v>807.78697836</v>
      </c>
    </row>
    <row r="182" spans="1:10" ht="15">
      <c r="A182" s="453" t="s">
        <v>219</v>
      </c>
      <c r="B182" s="295">
        <v>757.16</v>
      </c>
      <c r="D182" s="296">
        <f t="shared" si="19"/>
        <v>764.7316</v>
      </c>
      <c r="F182" s="297">
        <f t="shared" si="18"/>
        <v>787.673548</v>
      </c>
      <c r="H182" s="297">
        <f t="shared" si="20"/>
        <v>797.253548</v>
      </c>
      <c r="J182" s="710">
        <f t="shared" si="16"/>
        <v>813.1986189600001</v>
      </c>
    </row>
    <row r="183" spans="1:10" ht="15">
      <c r="A183" s="453" t="s">
        <v>220</v>
      </c>
      <c r="B183" s="295">
        <v>762.28</v>
      </c>
      <c r="D183" s="296">
        <f t="shared" si="19"/>
        <v>769.9028</v>
      </c>
      <c r="F183" s="297">
        <f t="shared" si="18"/>
        <v>792.999884</v>
      </c>
      <c r="H183" s="297">
        <f t="shared" si="20"/>
        <v>802.579884</v>
      </c>
      <c r="J183" s="710">
        <f t="shared" si="16"/>
        <v>818.63148168</v>
      </c>
    </row>
    <row r="184" spans="1:10" ht="15">
      <c r="A184" s="453" t="s">
        <v>221</v>
      </c>
      <c r="B184" s="295">
        <v>767.4</v>
      </c>
      <c r="D184" s="296">
        <f t="shared" si="19"/>
        <v>775.074</v>
      </c>
      <c r="F184" s="297">
        <f t="shared" si="18"/>
        <v>798.3262199999999</v>
      </c>
      <c r="H184" s="297">
        <f t="shared" si="20"/>
        <v>807.90622</v>
      </c>
      <c r="J184" s="710">
        <f t="shared" si="16"/>
        <v>824.0643444</v>
      </c>
    </row>
    <row r="185" spans="1:10" ht="15">
      <c r="A185" s="453" t="s">
        <v>222</v>
      </c>
      <c r="B185" s="295">
        <v>772.51</v>
      </c>
      <c r="D185" s="296">
        <f t="shared" si="19"/>
        <v>780.2351</v>
      </c>
      <c r="F185" s="297">
        <f t="shared" si="18"/>
        <v>803.642153</v>
      </c>
      <c r="H185" s="297">
        <f t="shared" si="20"/>
        <v>813.222153</v>
      </c>
      <c r="J185" s="710">
        <f t="shared" si="16"/>
        <v>829.48659606</v>
      </c>
    </row>
    <row r="186" spans="1:10" ht="15">
      <c r="A186" s="453" t="s">
        <v>223</v>
      </c>
      <c r="B186" s="295">
        <v>777.62</v>
      </c>
      <c r="D186" s="296">
        <f t="shared" si="19"/>
        <v>785.3962</v>
      </c>
      <c r="F186" s="297">
        <f t="shared" si="18"/>
        <v>808.9580860000001</v>
      </c>
      <c r="H186" s="297">
        <f t="shared" si="20"/>
        <v>818.5380860000001</v>
      </c>
      <c r="J186" s="710">
        <f t="shared" si="16"/>
        <v>834.9088477200002</v>
      </c>
    </row>
    <row r="187" ht="15">
      <c r="J187" s="710"/>
    </row>
    <row r="188" spans="1:10" ht="28.5" customHeight="1">
      <c r="A188" s="457"/>
      <c r="B188" s="731" t="s">
        <v>338</v>
      </c>
      <c r="C188" s="731"/>
      <c r="D188" s="731"/>
      <c r="F188" s="398" t="s">
        <v>340</v>
      </c>
      <c r="G188" s="398"/>
      <c r="H188" s="398"/>
      <c r="J188" s="710"/>
    </row>
    <row r="189" spans="1:10" ht="15">
      <c r="A189" s="457"/>
      <c r="B189" s="395"/>
      <c r="C189" s="395"/>
      <c r="D189" s="395"/>
      <c r="F189" s="398"/>
      <c r="G189" s="398"/>
      <c r="H189" s="398"/>
      <c r="J189" s="710"/>
    </row>
    <row r="190" spans="1:10" ht="38.25" customHeight="1">
      <c r="A190" s="458"/>
      <c r="B190" s="399">
        <v>44470</v>
      </c>
      <c r="C190" s="399">
        <v>44593</v>
      </c>
      <c r="D190" s="399">
        <v>44743</v>
      </c>
      <c r="F190" s="402" t="s">
        <v>345</v>
      </c>
      <c r="G190" s="402" t="s">
        <v>346</v>
      </c>
      <c r="H190" s="402" t="s">
        <v>347</v>
      </c>
      <c r="I190" s="402"/>
      <c r="J190" s="431" t="s">
        <v>376</v>
      </c>
    </row>
    <row r="191" spans="6:10" ht="15">
      <c r="F191" s="280"/>
      <c r="G191" s="257"/>
      <c r="H191" s="278"/>
      <c r="J191" s="710"/>
    </row>
    <row r="192" spans="6:10" ht="15">
      <c r="F192" s="280"/>
      <c r="G192" s="257"/>
      <c r="H192" s="278"/>
      <c r="J192" s="710"/>
    </row>
    <row r="193" spans="6:10" ht="15">
      <c r="F193" s="280"/>
      <c r="G193" s="257"/>
      <c r="H193" s="278"/>
      <c r="J193" s="710"/>
    </row>
    <row r="194" spans="1:10" ht="15">
      <c r="A194" s="453" t="s">
        <v>348</v>
      </c>
      <c r="B194" s="296">
        <v>155399</v>
      </c>
      <c r="C194" s="296">
        <f>ROUND(B194*1.01,0)</f>
        <v>156953</v>
      </c>
      <c r="D194" s="296">
        <v>157965</v>
      </c>
      <c r="F194" s="307">
        <f>ROUND(C194+E202,0)</f>
        <v>160650</v>
      </c>
      <c r="G194" s="296">
        <f>ROUND((D194+E202),0)</f>
        <v>161662</v>
      </c>
      <c r="H194" s="296">
        <f>ROUND((G194*1.01),0)</f>
        <v>163279</v>
      </c>
      <c r="J194" s="179">
        <f t="shared" si="16"/>
        <v>166544.58000000002</v>
      </c>
    </row>
    <row r="195" spans="2:15" ht="15">
      <c r="B195" s="296"/>
      <c r="C195" s="296"/>
      <c r="D195" s="296"/>
      <c r="I195" s="307"/>
      <c r="L195" s="406"/>
      <c r="M195" s="307"/>
      <c r="N195" s="296"/>
      <c r="O195" s="296"/>
    </row>
    <row r="196" spans="2:15" ht="15">
      <c r="B196" s="397" t="s">
        <v>339</v>
      </c>
      <c r="C196" s="397"/>
      <c r="D196" s="397"/>
      <c r="E196" s="397"/>
      <c r="L196" s="406"/>
      <c r="M196" s="307"/>
      <c r="N196" s="296"/>
      <c r="O196" s="296"/>
    </row>
    <row r="197" spans="2:15" ht="15">
      <c r="B197" s="396"/>
      <c r="C197" s="397"/>
      <c r="D197" s="397"/>
      <c r="E197" s="397"/>
      <c r="L197" s="406"/>
      <c r="M197" s="307"/>
      <c r="N197" s="296"/>
      <c r="O197" s="296"/>
    </row>
    <row r="198" spans="2:15" ht="28.5">
      <c r="B198" s="400" t="s">
        <v>341</v>
      </c>
      <c r="C198" s="401" t="s">
        <v>342</v>
      </c>
      <c r="D198" s="401" t="s">
        <v>343</v>
      </c>
      <c r="E198" s="401" t="s">
        <v>344</v>
      </c>
      <c r="L198" s="406"/>
      <c r="M198" s="307"/>
      <c r="N198" s="296"/>
      <c r="O198" s="296"/>
    </row>
    <row r="199" spans="2:15" ht="15">
      <c r="B199" s="278"/>
      <c r="C199" s="257"/>
      <c r="E199" s="280"/>
      <c r="L199" s="406"/>
      <c r="M199" s="307"/>
      <c r="N199" s="296"/>
      <c r="O199" s="296"/>
    </row>
    <row r="200" spans="2:15" ht="15">
      <c r="B200" s="278"/>
      <c r="C200" s="257"/>
      <c r="E200" s="280"/>
      <c r="L200" s="406"/>
      <c r="M200" s="307"/>
      <c r="N200" s="296"/>
      <c r="O200" s="296"/>
    </row>
    <row r="201" spans="2:15" ht="15">
      <c r="B201" s="278"/>
      <c r="C201" s="257"/>
      <c r="E201" s="280"/>
      <c r="L201" s="406"/>
      <c r="M201" s="307"/>
      <c r="N201" s="296"/>
      <c r="O201" s="296"/>
    </row>
    <row r="202" spans="2:5" ht="15">
      <c r="B202" s="307">
        <f>D194-C194</f>
        <v>1012</v>
      </c>
      <c r="C202" s="407">
        <f>B202/C194</f>
        <v>0.006447790102769619</v>
      </c>
      <c r="D202" s="408">
        <f>3%-C202</f>
        <v>0.023552209897230378</v>
      </c>
      <c r="E202" s="406">
        <f>ROUND((D202*C194),0)</f>
        <v>3697</v>
      </c>
    </row>
    <row r="203" spans="1:11" s="32" customFormat="1" ht="30.75" customHeight="1" thickBot="1">
      <c r="A203" s="724" t="s">
        <v>324</v>
      </c>
      <c r="B203" s="725"/>
      <c r="C203" s="725"/>
      <c r="D203" s="725"/>
      <c r="E203" s="725"/>
      <c r="F203" s="725"/>
      <c r="G203" s="725"/>
      <c r="H203" s="725"/>
      <c r="I203" s="726"/>
      <c r="J203" s="704"/>
      <c r="K203" s="704"/>
    </row>
    <row r="204" ht="15.75" thickTop="1"/>
  </sheetData>
  <sheetProtection/>
  <mergeCells count="2">
    <mergeCell ref="B188:D188"/>
    <mergeCell ref="A203:I203"/>
  </mergeCells>
  <hyperlinks>
    <hyperlink ref="A203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2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V84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R64" sqref="R64"/>
    </sheetView>
  </sheetViews>
  <sheetFormatPr defaultColWidth="8.88671875" defaultRowHeight="15"/>
  <cols>
    <col min="1" max="1" width="34.6640625" style="276" customWidth="1"/>
    <col min="2" max="2" width="18.88671875" style="290" hidden="1" customWidth="1"/>
    <col min="3" max="5" width="18.88671875" style="278" hidden="1" customWidth="1"/>
    <col min="6" max="6" width="15.6640625" style="257" hidden="1" customWidth="1"/>
    <col min="7" max="7" width="16.5546875" style="278" hidden="1" customWidth="1"/>
    <col min="8" max="8" width="13.3359375" style="280" hidden="1" customWidth="1"/>
    <col min="9" max="9" width="15.88671875" style="280" hidden="1" customWidth="1"/>
    <col min="10" max="10" width="17.10546875" style="257" hidden="1" customWidth="1"/>
    <col min="11" max="11" width="18.21484375" style="278" hidden="1" customWidth="1"/>
    <col min="12" max="12" width="14.3359375" style="278" hidden="1" customWidth="1"/>
    <col min="13" max="13" width="13.10546875" style="278" hidden="1" customWidth="1"/>
    <col min="14" max="14" width="9.99609375" style="280" customWidth="1"/>
    <col min="15" max="15" width="18.10546875" style="280" bestFit="1" customWidth="1"/>
    <col min="16" max="16" width="14.6640625" style="280" bestFit="1" customWidth="1"/>
    <col min="17" max="17" width="12.4453125" style="280" bestFit="1" customWidth="1"/>
    <col min="18" max="18" width="9.88671875" style="704" customWidth="1"/>
    <col min="19" max="19" width="14.21484375" style="704" bestFit="1" customWidth="1"/>
    <col min="20" max="20" width="9.88671875" style="703" bestFit="1" customWidth="1"/>
    <col min="21" max="21" width="11.10546875" style="703" bestFit="1" customWidth="1"/>
    <col min="22" max="16384" width="8.88671875" style="280" customWidth="1"/>
  </cols>
  <sheetData>
    <row r="1" spans="1:21" s="570" customFormat="1" ht="77.25" customHeight="1">
      <c r="A1" s="265" t="s">
        <v>330</v>
      </c>
      <c r="B1" s="265">
        <v>44470</v>
      </c>
      <c r="C1" s="265" t="s">
        <v>160</v>
      </c>
      <c r="D1" s="266">
        <v>44593</v>
      </c>
      <c r="E1" s="569" t="s">
        <v>165</v>
      </c>
      <c r="F1" s="265">
        <v>44593</v>
      </c>
      <c r="G1" s="265" t="s">
        <v>181</v>
      </c>
      <c r="H1" s="265" t="s">
        <v>182</v>
      </c>
      <c r="I1" s="265" t="s">
        <v>325</v>
      </c>
      <c r="J1" s="265">
        <v>44594</v>
      </c>
      <c r="K1" s="265" t="s">
        <v>326</v>
      </c>
      <c r="L1" s="265" t="s">
        <v>154</v>
      </c>
      <c r="M1" s="265" t="s">
        <v>327</v>
      </c>
      <c r="N1" s="265">
        <v>44835</v>
      </c>
      <c r="O1" s="265" t="s">
        <v>328</v>
      </c>
      <c r="P1" s="265" t="s">
        <v>158</v>
      </c>
      <c r="Q1" s="265" t="s">
        <v>329</v>
      </c>
      <c r="R1" s="693">
        <v>44986</v>
      </c>
      <c r="S1" s="694" t="s">
        <v>373</v>
      </c>
      <c r="T1" s="694" t="s">
        <v>374</v>
      </c>
      <c r="U1" s="694" t="s">
        <v>375</v>
      </c>
    </row>
    <row r="2" spans="1:21" s="574" customFormat="1" ht="15">
      <c r="A2" s="571" t="s">
        <v>177</v>
      </c>
      <c r="B2" s="572">
        <v>44470</v>
      </c>
      <c r="C2" s="572" t="s">
        <v>178</v>
      </c>
      <c r="D2" s="572" t="s">
        <v>179</v>
      </c>
      <c r="E2" s="573" t="s">
        <v>180</v>
      </c>
      <c r="F2" s="573"/>
      <c r="G2" s="572"/>
      <c r="H2" s="572"/>
      <c r="I2" s="573"/>
      <c r="J2" s="573"/>
      <c r="K2" s="572"/>
      <c r="L2" s="572"/>
      <c r="M2" s="573"/>
      <c r="N2" s="573"/>
      <c r="O2" s="572"/>
      <c r="P2" s="572"/>
      <c r="Q2" s="573"/>
      <c r="R2" s="695"/>
      <c r="S2" s="695"/>
      <c r="T2" s="696"/>
      <c r="U2" s="696"/>
    </row>
    <row r="3" spans="1:21" s="276" customFormat="1" ht="15">
      <c r="A3" s="459"/>
      <c r="B3" s="345"/>
      <c r="C3" s="345"/>
      <c r="D3" s="346"/>
      <c r="E3" s="347" t="s">
        <v>166</v>
      </c>
      <c r="F3" s="347"/>
      <c r="G3" s="345"/>
      <c r="H3" s="346"/>
      <c r="I3" s="347"/>
      <c r="J3" s="347"/>
      <c r="K3" s="345"/>
      <c r="L3" s="346"/>
      <c r="M3" s="347"/>
      <c r="N3" s="347"/>
      <c r="O3" s="345"/>
      <c r="P3" s="346"/>
      <c r="Q3" s="347"/>
      <c r="R3" s="697"/>
      <c r="S3" s="697"/>
      <c r="T3" s="698"/>
      <c r="U3" s="698"/>
    </row>
    <row r="4" spans="1:22" s="276" customFormat="1" ht="15">
      <c r="A4" s="459"/>
      <c r="B4" s="348">
        <v>30884</v>
      </c>
      <c r="C4" s="348">
        <v>32108</v>
      </c>
      <c r="D4" s="348">
        <v>27953</v>
      </c>
      <c r="E4" s="348">
        <v>29340</v>
      </c>
      <c r="F4" s="349">
        <f aca="true" t="shared" si="0" ref="F4:I19">B4*1.01</f>
        <v>31192.84</v>
      </c>
      <c r="G4" s="348">
        <f t="shared" si="0"/>
        <v>32429.08</v>
      </c>
      <c r="H4" s="350">
        <f t="shared" si="0"/>
        <v>28232.53</v>
      </c>
      <c r="I4" s="350">
        <f t="shared" si="0"/>
        <v>29633.4</v>
      </c>
      <c r="J4" s="349">
        <f aca="true" t="shared" si="1" ref="J4:M19">F4*1.03</f>
        <v>32128.625200000002</v>
      </c>
      <c r="K4" s="348">
        <f t="shared" si="1"/>
        <v>33401.9524</v>
      </c>
      <c r="L4" s="348">
        <f t="shared" si="1"/>
        <v>29079.5059</v>
      </c>
      <c r="M4" s="348">
        <f t="shared" si="1"/>
        <v>30522.402000000002</v>
      </c>
      <c r="N4" s="351">
        <f aca="true" t="shared" si="2" ref="N4:Q19">IF(J4*0.01&lt;500,J4+500,J4*1.01)</f>
        <v>32628.625200000002</v>
      </c>
      <c r="O4" s="351">
        <f t="shared" si="2"/>
        <v>33901.9524</v>
      </c>
      <c r="P4" s="351">
        <f t="shared" si="2"/>
        <v>29579.5059</v>
      </c>
      <c r="Q4" s="351">
        <f t="shared" si="2"/>
        <v>31022.402000000002</v>
      </c>
      <c r="R4" s="699">
        <f>N4*1.02</f>
        <v>33281.197704000006</v>
      </c>
      <c r="S4" s="699">
        <f>O4*1.02</f>
        <v>34579.991448</v>
      </c>
      <c r="T4" s="699">
        <f>P4*1.02</f>
        <v>30171.096018</v>
      </c>
      <c r="U4" s="699">
        <f>Q4*1.02</f>
        <v>31642.85004</v>
      </c>
      <c r="V4" s="575"/>
    </row>
    <row r="5" spans="1:22" s="276" customFormat="1" ht="15">
      <c r="A5" s="459"/>
      <c r="B5" s="348">
        <v>32755</v>
      </c>
      <c r="C5" s="348">
        <v>34189</v>
      </c>
      <c r="D5" s="348">
        <v>29927</v>
      </c>
      <c r="E5" s="348">
        <v>31384</v>
      </c>
      <c r="F5" s="349">
        <f t="shared" si="0"/>
        <v>33082.55</v>
      </c>
      <c r="G5" s="348">
        <f t="shared" si="0"/>
        <v>34530.89</v>
      </c>
      <c r="H5" s="350">
        <f t="shared" si="0"/>
        <v>30226.27</v>
      </c>
      <c r="I5" s="350">
        <f t="shared" si="0"/>
        <v>31697.84</v>
      </c>
      <c r="J5" s="349">
        <f t="shared" si="1"/>
        <v>34075.02650000001</v>
      </c>
      <c r="K5" s="348">
        <f t="shared" si="1"/>
        <v>35566.8167</v>
      </c>
      <c r="L5" s="348">
        <f t="shared" si="1"/>
        <v>31133.058100000002</v>
      </c>
      <c r="M5" s="348">
        <f t="shared" si="1"/>
        <v>32648.7752</v>
      </c>
      <c r="N5" s="351">
        <f t="shared" si="2"/>
        <v>34575.02650000001</v>
      </c>
      <c r="O5" s="351">
        <f t="shared" si="2"/>
        <v>36066.8167</v>
      </c>
      <c r="P5" s="351">
        <f t="shared" si="2"/>
        <v>31633.058100000002</v>
      </c>
      <c r="Q5" s="351">
        <f t="shared" si="2"/>
        <v>33148.775200000004</v>
      </c>
      <c r="R5" s="699">
        <f aca="true" t="shared" si="3" ref="R5:R59">N5*1.02</f>
        <v>35266.527030000005</v>
      </c>
      <c r="S5" s="699">
        <f aca="true" t="shared" si="4" ref="S5:S59">O5*1.02</f>
        <v>36788.153034</v>
      </c>
      <c r="T5" s="699">
        <f aca="true" t="shared" si="5" ref="T5:T59">P5*1.02</f>
        <v>32265.719262000002</v>
      </c>
      <c r="U5" s="699">
        <f aca="true" t="shared" si="6" ref="U5:U59">Q5*1.02</f>
        <v>33811.750704000005</v>
      </c>
      <c r="V5" s="575"/>
    </row>
    <row r="6" spans="1:22" s="276" customFormat="1" ht="15">
      <c r="A6" s="459"/>
      <c r="B6" s="348">
        <v>34477</v>
      </c>
      <c r="C6" s="348">
        <v>36165</v>
      </c>
      <c r="D6" s="348">
        <v>30884</v>
      </c>
      <c r="E6" s="348">
        <v>32108</v>
      </c>
      <c r="F6" s="349">
        <f t="shared" si="0"/>
        <v>34821.77</v>
      </c>
      <c r="G6" s="348">
        <f t="shared" si="0"/>
        <v>36526.65</v>
      </c>
      <c r="H6" s="350">
        <f t="shared" si="0"/>
        <v>31192.84</v>
      </c>
      <c r="I6" s="350">
        <f t="shared" si="0"/>
        <v>32429.08</v>
      </c>
      <c r="J6" s="349">
        <f t="shared" si="1"/>
        <v>35866.4231</v>
      </c>
      <c r="K6" s="348">
        <f t="shared" si="1"/>
        <v>37622.4495</v>
      </c>
      <c r="L6" s="348">
        <f t="shared" si="1"/>
        <v>32128.625200000002</v>
      </c>
      <c r="M6" s="348">
        <f t="shared" si="1"/>
        <v>33401.9524</v>
      </c>
      <c r="N6" s="351">
        <f t="shared" si="2"/>
        <v>36366.4231</v>
      </c>
      <c r="O6" s="351">
        <f t="shared" si="2"/>
        <v>38122.4495</v>
      </c>
      <c r="P6" s="351">
        <f t="shared" si="2"/>
        <v>32628.625200000002</v>
      </c>
      <c r="Q6" s="351">
        <f t="shared" si="2"/>
        <v>33901.9524</v>
      </c>
      <c r="R6" s="699">
        <f t="shared" si="3"/>
        <v>37093.751562</v>
      </c>
      <c r="S6" s="699">
        <f t="shared" si="4"/>
        <v>38884.89849</v>
      </c>
      <c r="T6" s="699">
        <f t="shared" si="5"/>
        <v>33281.197704000006</v>
      </c>
      <c r="U6" s="699">
        <f t="shared" si="6"/>
        <v>34579.991448</v>
      </c>
      <c r="V6" s="575"/>
    </row>
    <row r="7" spans="1:22" s="276" customFormat="1" ht="15">
      <c r="A7" s="459"/>
      <c r="B7" s="348">
        <v>36155</v>
      </c>
      <c r="C7" s="348">
        <v>37936</v>
      </c>
      <c r="D7" s="348">
        <v>32755</v>
      </c>
      <c r="E7" s="348">
        <v>34189</v>
      </c>
      <c r="F7" s="349">
        <f t="shared" si="0"/>
        <v>36516.55</v>
      </c>
      <c r="G7" s="348">
        <f t="shared" si="0"/>
        <v>38315.36</v>
      </c>
      <c r="H7" s="350">
        <f t="shared" si="0"/>
        <v>33082.55</v>
      </c>
      <c r="I7" s="350">
        <f t="shared" si="0"/>
        <v>34530.89</v>
      </c>
      <c r="J7" s="349">
        <f t="shared" si="1"/>
        <v>37612.046500000004</v>
      </c>
      <c r="K7" s="348">
        <f t="shared" si="1"/>
        <v>39464.8208</v>
      </c>
      <c r="L7" s="348">
        <f t="shared" si="1"/>
        <v>34075.02650000001</v>
      </c>
      <c r="M7" s="348">
        <f t="shared" si="1"/>
        <v>35566.8167</v>
      </c>
      <c r="N7" s="351">
        <f t="shared" si="2"/>
        <v>38112.046500000004</v>
      </c>
      <c r="O7" s="351">
        <f t="shared" si="2"/>
        <v>39964.8208</v>
      </c>
      <c r="P7" s="351">
        <f t="shared" si="2"/>
        <v>34575.02650000001</v>
      </c>
      <c r="Q7" s="351">
        <f t="shared" si="2"/>
        <v>36066.8167</v>
      </c>
      <c r="R7" s="699">
        <f t="shared" si="3"/>
        <v>38874.287430000004</v>
      </c>
      <c r="S7" s="699">
        <f t="shared" si="4"/>
        <v>40764.117216</v>
      </c>
      <c r="T7" s="699">
        <f t="shared" si="5"/>
        <v>35266.527030000005</v>
      </c>
      <c r="U7" s="699">
        <f t="shared" si="6"/>
        <v>36788.153034</v>
      </c>
      <c r="V7" s="575"/>
    </row>
    <row r="8" spans="1:22" s="276" customFormat="1" ht="15">
      <c r="A8" s="459"/>
      <c r="B8" s="348">
        <v>37782</v>
      </c>
      <c r="C8" s="348">
        <v>39648</v>
      </c>
      <c r="D8" s="348">
        <v>34477</v>
      </c>
      <c r="E8" s="348">
        <v>36165</v>
      </c>
      <c r="F8" s="349">
        <f t="shared" si="0"/>
        <v>38159.82</v>
      </c>
      <c r="G8" s="348">
        <f t="shared" si="0"/>
        <v>40044.48</v>
      </c>
      <c r="H8" s="350">
        <f t="shared" si="0"/>
        <v>34821.77</v>
      </c>
      <c r="I8" s="350">
        <f t="shared" si="0"/>
        <v>36526.65</v>
      </c>
      <c r="J8" s="349">
        <f t="shared" si="1"/>
        <v>39304.6146</v>
      </c>
      <c r="K8" s="348">
        <f t="shared" si="1"/>
        <v>41245.8144</v>
      </c>
      <c r="L8" s="348">
        <f t="shared" si="1"/>
        <v>35866.4231</v>
      </c>
      <c r="M8" s="348">
        <f t="shared" si="1"/>
        <v>37622.4495</v>
      </c>
      <c r="N8" s="351">
        <f t="shared" si="2"/>
        <v>39804.6146</v>
      </c>
      <c r="O8" s="351">
        <f t="shared" si="2"/>
        <v>41745.8144</v>
      </c>
      <c r="P8" s="351">
        <f t="shared" si="2"/>
        <v>36366.4231</v>
      </c>
      <c r="Q8" s="351">
        <f t="shared" si="2"/>
        <v>38122.4495</v>
      </c>
      <c r="R8" s="699">
        <f t="shared" si="3"/>
        <v>40600.706892</v>
      </c>
      <c r="S8" s="699">
        <f t="shared" si="4"/>
        <v>42580.730688</v>
      </c>
      <c r="T8" s="699">
        <f t="shared" si="5"/>
        <v>37093.751562</v>
      </c>
      <c r="U8" s="699">
        <f t="shared" si="6"/>
        <v>38884.89849</v>
      </c>
      <c r="V8" s="575"/>
    </row>
    <row r="9" spans="1:22" s="276" customFormat="1" ht="15">
      <c r="A9" s="459"/>
      <c r="B9" s="348">
        <v>39403</v>
      </c>
      <c r="C9" s="348">
        <v>41354</v>
      </c>
      <c r="D9" s="348">
        <v>36155</v>
      </c>
      <c r="E9" s="348">
        <v>37936</v>
      </c>
      <c r="F9" s="349">
        <f t="shared" si="0"/>
        <v>39797.03</v>
      </c>
      <c r="G9" s="348">
        <f t="shared" si="0"/>
        <v>41767.54</v>
      </c>
      <c r="H9" s="350">
        <f t="shared" si="0"/>
        <v>36516.55</v>
      </c>
      <c r="I9" s="350">
        <f t="shared" si="0"/>
        <v>38315.36</v>
      </c>
      <c r="J9" s="349">
        <f t="shared" si="1"/>
        <v>40990.9409</v>
      </c>
      <c r="K9" s="348">
        <f t="shared" si="1"/>
        <v>43020.5662</v>
      </c>
      <c r="L9" s="348">
        <f t="shared" si="1"/>
        <v>37612.046500000004</v>
      </c>
      <c r="M9" s="348">
        <f t="shared" si="1"/>
        <v>39464.8208</v>
      </c>
      <c r="N9" s="351">
        <f t="shared" si="2"/>
        <v>41490.9409</v>
      </c>
      <c r="O9" s="351">
        <f t="shared" si="2"/>
        <v>43520.5662</v>
      </c>
      <c r="P9" s="351">
        <f t="shared" si="2"/>
        <v>38112.046500000004</v>
      </c>
      <c r="Q9" s="351">
        <f t="shared" si="2"/>
        <v>39964.8208</v>
      </c>
      <c r="R9" s="699">
        <f t="shared" si="3"/>
        <v>42320.759718</v>
      </c>
      <c r="S9" s="699">
        <f t="shared" si="4"/>
        <v>44390.977524</v>
      </c>
      <c r="T9" s="699">
        <f t="shared" si="5"/>
        <v>38874.287430000004</v>
      </c>
      <c r="U9" s="699">
        <f t="shared" si="6"/>
        <v>40764.117216</v>
      </c>
      <c r="V9" s="575"/>
    </row>
    <row r="10" spans="1:22" s="276" customFormat="1" ht="15">
      <c r="A10" s="459"/>
      <c r="B10" s="348">
        <v>40990</v>
      </c>
      <c r="C10" s="348">
        <v>43024</v>
      </c>
      <c r="D10" s="348">
        <v>37782</v>
      </c>
      <c r="E10" s="348">
        <v>39648</v>
      </c>
      <c r="F10" s="349">
        <f t="shared" si="0"/>
        <v>41399.9</v>
      </c>
      <c r="G10" s="348">
        <f t="shared" si="0"/>
        <v>43454.24</v>
      </c>
      <c r="H10" s="350">
        <f t="shared" si="0"/>
        <v>38159.82</v>
      </c>
      <c r="I10" s="350">
        <f t="shared" si="0"/>
        <v>40044.48</v>
      </c>
      <c r="J10" s="349">
        <f t="shared" si="1"/>
        <v>42641.897000000004</v>
      </c>
      <c r="K10" s="348">
        <f t="shared" si="1"/>
        <v>44757.8672</v>
      </c>
      <c r="L10" s="348">
        <f t="shared" si="1"/>
        <v>39304.6146</v>
      </c>
      <c r="M10" s="348">
        <f t="shared" si="1"/>
        <v>41245.8144</v>
      </c>
      <c r="N10" s="351">
        <f t="shared" si="2"/>
        <v>43141.897000000004</v>
      </c>
      <c r="O10" s="351">
        <f t="shared" si="2"/>
        <v>45257.8672</v>
      </c>
      <c r="P10" s="351">
        <f t="shared" si="2"/>
        <v>39804.6146</v>
      </c>
      <c r="Q10" s="351">
        <f t="shared" si="2"/>
        <v>41745.8144</v>
      </c>
      <c r="R10" s="699">
        <f t="shared" si="3"/>
        <v>44004.73494</v>
      </c>
      <c r="S10" s="699">
        <f t="shared" si="4"/>
        <v>46163.024544</v>
      </c>
      <c r="T10" s="699">
        <f t="shared" si="5"/>
        <v>40600.706892</v>
      </c>
      <c r="U10" s="699">
        <f t="shared" si="6"/>
        <v>42580.730688</v>
      </c>
      <c r="V10" s="575"/>
    </row>
    <row r="11" spans="1:22" s="276" customFormat="1" ht="15">
      <c r="A11" s="459"/>
      <c r="B11" s="348">
        <v>42593</v>
      </c>
      <c r="C11" s="348">
        <v>44712</v>
      </c>
      <c r="D11" s="348">
        <v>39403</v>
      </c>
      <c r="E11" s="348">
        <v>41354</v>
      </c>
      <c r="F11" s="349">
        <f t="shared" si="0"/>
        <v>43018.93</v>
      </c>
      <c r="G11" s="348">
        <f t="shared" si="0"/>
        <v>45159.12</v>
      </c>
      <c r="H11" s="350">
        <f t="shared" si="0"/>
        <v>39797.03</v>
      </c>
      <c r="I11" s="350">
        <f t="shared" si="0"/>
        <v>41767.54</v>
      </c>
      <c r="J11" s="349">
        <f t="shared" si="1"/>
        <v>44309.4979</v>
      </c>
      <c r="K11" s="348">
        <f t="shared" si="1"/>
        <v>46513.8936</v>
      </c>
      <c r="L11" s="348">
        <f t="shared" si="1"/>
        <v>40990.9409</v>
      </c>
      <c r="M11" s="348">
        <f t="shared" si="1"/>
        <v>43020.5662</v>
      </c>
      <c r="N11" s="351">
        <f t="shared" si="2"/>
        <v>44809.4979</v>
      </c>
      <c r="O11" s="351">
        <f t="shared" si="2"/>
        <v>47013.8936</v>
      </c>
      <c r="P11" s="351">
        <f t="shared" si="2"/>
        <v>41490.9409</v>
      </c>
      <c r="Q11" s="351">
        <f t="shared" si="2"/>
        <v>43520.5662</v>
      </c>
      <c r="R11" s="699">
        <f t="shared" si="3"/>
        <v>45705.687858000005</v>
      </c>
      <c r="S11" s="699">
        <f t="shared" si="4"/>
        <v>47954.171472</v>
      </c>
      <c r="T11" s="699">
        <f t="shared" si="5"/>
        <v>42320.759718</v>
      </c>
      <c r="U11" s="699">
        <f t="shared" si="6"/>
        <v>44390.977524</v>
      </c>
      <c r="V11" s="575"/>
    </row>
    <row r="12" spans="1:22" s="276" customFormat="1" ht="15">
      <c r="A12" s="459"/>
      <c r="B12" s="348">
        <v>44154</v>
      </c>
      <c r="C12" s="348">
        <v>46354</v>
      </c>
      <c r="D12" s="348">
        <v>40990</v>
      </c>
      <c r="E12" s="348">
        <v>43024</v>
      </c>
      <c r="F12" s="349">
        <f t="shared" si="0"/>
        <v>44595.54</v>
      </c>
      <c r="G12" s="348">
        <f t="shared" si="0"/>
        <v>46817.54</v>
      </c>
      <c r="H12" s="350">
        <f t="shared" si="0"/>
        <v>41399.9</v>
      </c>
      <c r="I12" s="350">
        <f t="shared" si="0"/>
        <v>43454.24</v>
      </c>
      <c r="J12" s="349">
        <f t="shared" si="1"/>
        <v>45933.406200000005</v>
      </c>
      <c r="K12" s="348">
        <f t="shared" si="1"/>
        <v>48222.0662</v>
      </c>
      <c r="L12" s="348">
        <f t="shared" si="1"/>
        <v>42641.897000000004</v>
      </c>
      <c r="M12" s="348">
        <f t="shared" si="1"/>
        <v>44757.8672</v>
      </c>
      <c r="N12" s="351">
        <f t="shared" si="2"/>
        <v>46433.406200000005</v>
      </c>
      <c r="O12" s="351">
        <f t="shared" si="2"/>
        <v>48722.0662</v>
      </c>
      <c r="P12" s="351">
        <f t="shared" si="2"/>
        <v>43141.897000000004</v>
      </c>
      <c r="Q12" s="351">
        <f t="shared" si="2"/>
        <v>45257.8672</v>
      </c>
      <c r="R12" s="699">
        <f t="shared" si="3"/>
        <v>47362.07432400001</v>
      </c>
      <c r="S12" s="699">
        <f t="shared" si="4"/>
        <v>49696.507524</v>
      </c>
      <c r="T12" s="699">
        <f t="shared" si="5"/>
        <v>44004.73494</v>
      </c>
      <c r="U12" s="699">
        <f t="shared" si="6"/>
        <v>46163.024544</v>
      </c>
      <c r="V12" s="575"/>
    </row>
    <row r="13" spans="1:22" s="276" customFormat="1" ht="15">
      <c r="A13" s="459"/>
      <c r="B13" s="348">
        <v>45761</v>
      </c>
      <c r="C13" s="348">
        <v>48045</v>
      </c>
      <c r="D13" s="348">
        <v>42593</v>
      </c>
      <c r="E13" s="348">
        <v>44712</v>
      </c>
      <c r="F13" s="349">
        <f t="shared" si="0"/>
        <v>46218.61</v>
      </c>
      <c r="G13" s="348">
        <f t="shared" si="0"/>
        <v>48525.45</v>
      </c>
      <c r="H13" s="350">
        <f t="shared" si="0"/>
        <v>43018.93</v>
      </c>
      <c r="I13" s="350">
        <f t="shared" si="0"/>
        <v>45159.12</v>
      </c>
      <c r="J13" s="349">
        <f t="shared" si="1"/>
        <v>47605.168300000005</v>
      </c>
      <c r="K13" s="348">
        <f t="shared" si="1"/>
        <v>49981.2135</v>
      </c>
      <c r="L13" s="348">
        <f t="shared" si="1"/>
        <v>44309.4979</v>
      </c>
      <c r="M13" s="348">
        <f t="shared" si="1"/>
        <v>46513.8936</v>
      </c>
      <c r="N13" s="351">
        <f t="shared" si="2"/>
        <v>48105.168300000005</v>
      </c>
      <c r="O13" s="351">
        <f t="shared" si="2"/>
        <v>50481.2135</v>
      </c>
      <c r="P13" s="351">
        <f t="shared" si="2"/>
        <v>44809.4979</v>
      </c>
      <c r="Q13" s="351">
        <f t="shared" si="2"/>
        <v>47013.8936</v>
      </c>
      <c r="R13" s="699">
        <f t="shared" si="3"/>
        <v>49067.27166600001</v>
      </c>
      <c r="S13" s="699">
        <f t="shared" si="4"/>
        <v>51490.83777</v>
      </c>
      <c r="T13" s="699">
        <f t="shared" si="5"/>
        <v>45705.687858000005</v>
      </c>
      <c r="U13" s="699">
        <f t="shared" si="6"/>
        <v>47954.171472</v>
      </c>
      <c r="V13" s="575"/>
    </row>
    <row r="14" spans="1:22" s="276" customFormat="1" ht="15">
      <c r="A14" s="459"/>
      <c r="B14" s="348">
        <v>46828</v>
      </c>
      <c r="C14" s="348">
        <v>49166</v>
      </c>
      <c r="D14" s="348">
        <v>44154</v>
      </c>
      <c r="E14" s="348">
        <v>46354</v>
      </c>
      <c r="F14" s="349">
        <f t="shared" si="0"/>
        <v>47296.28</v>
      </c>
      <c r="G14" s="348">
        <f t="shared" si="0"/>
        <v>49657.66</v>
      </c>
      <c r="H14" s="350">
        <f t="shared" si="0"/>
        <v>44595.54</v>
      </c>
      <c r="I14" s="350">
        <f t="shared" si="0"/>
        <v>46817.54</v>
      </c>
      <c r="J14" s="349">
        <f t="shared" si="1"/>
        <v>48715.1684</v>
      </c>
      <c r="K14" s="348">
        <f t="shared" si="1"/>
        <v>51147.389800000004</v>
      </c>
      <c r="L14" s="348">
        <f t="shared" si="1"/>
        <v>45933.406200000005</v>
      </c>
      <c r="M14" s="348">
        <f t="shared" si="1"/>
        <v>48222.0662</v>
      </c>
      <c r="N14" s="351">
        <f t="shared" si="2"/>
        <v>49215.1684</v>
      </c>
      <c r="O14" s="351">
        <f t="shared" si="2"/>
        <v>51658.86369800001</v>
      </c>
      <c r="P14" s="351">
        <f t="shared" si="2"/>
        <v>46433.406200000005</v>
      </c>
      <c r="Q14" s="351">
        <f t="shared" si="2"/>
        <v>48722.0662</v>
      </c>
      <c r="R14" s="699">
        <f t="shared" si="3"/>
        <v>50199.471768</v>
      </c>
      <c r="S14" s="699">
        <f t="shared" si="4"/>
        <v>52692.04097196001</v>
      </c>
      <c r="T14" s="699">
        <f t="shared" si="5"/>
        <v>47362.07432400001</v>
      </c>
      <c r="U14" s="699">
        <f t="shared" si="6"/>
        <v>49696.507524</v>
      </c>
      <c r="V14" s="575"/>
    </row>
    <row r="15" spans="1:22" s="276" customFormat="1" ht="15">
      <c r="A15" s="459"/>
      <c r="B15" s="345"/>
      <c r="C15" s="345"/>
      <c r="D15" s="348">
        <v>45761</v>
      </c>
      <c r="E15" s="348">
        <v>48045</v>
      </c>
      <c r="F15" s="349"/>
      <c r="G15" s="348"/>
      <c r="H15" s="350">
        <f t="shared" si="0"/>
        <v>46218.61</v>
      </c>
      <c r="I15" s="350">
        <f t="shared" si="0"/>
        <v>48525.45</v>
      </c>
      <c r="J15" s="349"/>
      <c r="K15" s="348"/>
      <c r="L15" s="348">
        <f t="shared" si="1"/>
        <v>47605.168300000005</v>
      </c>
      <c r="M15" s="348">
        <f t="shared" si="1"/>
        <v>49981.2135</v>
      </c>
      <c r="N15" s="351"/>
      <c r="O15" s="351"/>
      <c r="P15" s="351">
        <f t="shared" si="2"/>
        <v>48105.168300000005</v>
      </c>
      <c r="Q15" s="351">
        <f t="shared" si="2"/>
        <v>50481.2135</v>
      </c>
      <c r="R15" s="699"/>
      <c r="S15" s="699"/>
      <c r="T15" s="699">
        <f t="shared" si="5"/>
        <v>49067.27166600001</v>
      </c>
      <c r="U15" s="699">
        <f t="shared" si="6"/>
        <v>51490.83777</v>
      </c>
      <c r="V15" s="575"/>
    </row>
    <row r="16" spans="1:22" s="276" customFormat="1" ht="15">
      <c r="A16" s="459"/>
      <c r="B16" s="345"/>
      <c r="C16" s="345"/>
      <c r="D16" s="348">
        <v>46828</v>
      </c>
      <c r="E16" s="348">
        <v>49166</v>
      </c>
      <c r="F16" s="349"/>
      <c r="G16" s="348"/>
      <c r="H16" s="350">
        <f t="shared" si="0"/>
        <v>47296.28</v>
      </c>
      <c r="I16" s="350">
        <f t="shared" si="0"/>
        <v>49657.66</v>
      </c>
      <c r="J16" s="349"/>
      <c r="K16" s="348"/>
      <c r="L16" s="348">
        <f t="shared" si="1"/>
        <v>48715.1684</v>
      </c>
      <c r="M16" s="348">
        <f t="shared" si="1"/>
        <v>51147.389800000004</v>
      </c>
      <c r="N16" s="351"/>
      <c r="O16" s="351"/>
      <c r="P16" s="351">
        <f t="shared" si="2"/>
        <v>49215.1684</v>
      </c>
      <c r="Q16" s="351">
        <f t="shared" si="2"/>
        <v>51658.86369800001</v>
      </c>
      <c r="R16" s="699"/>
      <c r="S16" s="699"/>
      <c r="T16" s="699">
        <f t="shared" si="5"/>
        <v>50199.471768</v>
      </c>
      <c r="U16" s="699">
        <f t="shared" si="6"/>
        <v>52692.04097196001</v>
      </c>
      <c r="V16" s="575"/>
    </row>
    <row r="17" spans="1:22" s="276" customFormat="1" ht="15">
      <c r="A17" s="459" t="s">
        <v>183</v>
      </c>
      <c r="B17" s="345"/>
      <c r="C17" s="345"/>
      <c r="D17" s="345"/>
      <c r="E17" s="345"/>
      <c r="F17" s="349"/>
      <c r="G17" s="348"/>
      <c r="H17" s="350"/>
      <c r="I17" s="350"/>
      <c r="J17" s="349"/>
      <c r="K17" s="348"/>
      <c r="L17" s="348"/>
      <c r="M17" s="348"/>
      <c r="N17" s="351"/>
      <c r="O17" s="351"/>
      <c r="P17" s="351"/>
      <c r="Q17" s="351"/>
      <c r="R17" s="699"/>
      <c r="S17" s="699"/>
      <c r="T17" s="699"/>
      <c r="U17" s="699"/>
      <c r="V17" s="575"/>
    </row>
    <row r="18" spans="1:22" s="276" customFormat="1" ht="15">
      <c r="A18" s="459" t="s">
        <v>184</v>
      </c>
      <c r="B18" s="348">
        <v>48337</v>
      </c>
      <c r="C18" s="348">
        <v>50763</v>
      </c>
      <c r="D18" s="348">
        <v>48337</v>
      </c>
      <c r="E18" s="348">
        <v>50763</v>
      </c>
      <c r="F18" s="349">
        <f>B18*1.01</f>
        <v>48820.37</v>
      </c>
      <c r="G18" s="348">
        <f t="shared" si="0"/>
        <v>51270.63</v>
      </c>
      <c r="H18" s="350">
        <f t="shared" si="0"/>
        <v>48820.37</v>
      </c>
      <c r="I18" s="350">
        <f t="shared" si="0"/>
        <v>51270.63</v>
      </c>
      <c r="J18" s="349">
        <f>F18*1.03</f>
        <v>50284.981100000005</v>
      </c>
      <c r="K18" s="348">
        <f t="shared" si="1"/>
        <v>52808.7489</v>
      </c>
      <c r="L18" s="348">
        <f t="shared" si="1"/>
        <v>50284.981100000005</v>
      </c>
      <c r="M18" s="348">
        <f t="shared" si="1"/>
        <v>52808.7489</v>
      </c>
      <c r="N18" s="351">
        <f>IF(J18*0.01&lt;500,J18+500,J18*1.01)</f>
        <v>50787.830911000005</v>
      </c>
      <c r="O18" s="351">
        <f t="shared" si="2"/>
        <v>53336.836389</v>
      </c>
      <c r="P18" s="351">
        <f t="shared" si="2"/>
        <v>50787.830911000005</v>
      </c>
      <c r="Q18" s="351">
        <f t="shared" si="2"/>
        <v>53336.836389</v>
      </c>
      <c r="R18" s="699">
        <f t="shared" si="3"/>
        <v>51803.58752922001</v>
      </c>
      <c r="S18" s="699">
        <f t="shared" si="4"/>
        <v>54403.57311678</v>
      </c>
      <c r="T18" s="699">
        <f t="shared" si="5"/>
        <v>51803.58752922001</v>
      </c>
      <c r="U18" s="699">
        <f t="shared" si="6"/>
        <v>54403.57311678</v>
      </c>
      <c r="V18" s="575"/>
    </row>
    <row r="19" spans="1:22" s="276" customFormat="1" ht="15">
      <c r="A19" s="459" t="s">
        <v>185</v>
      </c>
      <c r="B19" s="348">
        <v>48337</v>
      </c>
      <c r="C19" s="348">
        <v>50763</v>
      </c>
      <c r="D19" s="348">
        <v>48337</v>
      </c>
      <c r="E19" s="348">
        <v>50763</v>
      </c>
      <c r="F19" s="349">
        <f>B19*1.01</f>
        <v>48820.37</v>
      </c>
      <c r="G19" s="348">
        <f t="shared" si="0"/>
        <v>51270.63</v>
      </c>
      <c r="H19" s="350">
        <f t="shared" si="0"/>
        <v>48820.37</v>
      </c>
      <c r="I19" s="350">
        <f t="shared" si="0"/>
        <v>51270.63</v>
      </c>
      <c r="J19" s="349">
        <f>F19*1.03</f>
        <v>50284.981100000005</v>
      </c>
      <c r="K19" s="348">
        <f t="shared" si="1"/>
        <v>52808.7489</v>
      </c>
      <c r="L19" s="348">
        <f t="shared" si="1"/>
        <v>50284.981100000005</v>
      </c>
      <c r="M19" s="348">
        <f t="shared" si="1"/>
        <v>52808.7489</v>
      </c>
      <c r="N19" s="351">
        <f>IF(J19*0.01&lt;500,J19+500,J19*1.01)</f>
        <v>50787.830911000005</v>
      </c>
      <c r="O19" s="351">
        <f t="shared" si="2"/>
        <v>53336.836389</v>
      </c>
      <c r="P19" s="351">
        <f t="shared" si="2"/>
        <v>50787.830911000005</v>
      </c>
      <c r="Q19" s="351">
        <f t="shared" si="2"/>
        <v>53336.836389</v>
      </c>
      <c r="R19" s="699">
        <f t="shared" si="3"/>
        <v>51803.58752922001</v>
      </c>
      <c r="S19" s="699">
        <f t="shared" si="4"/>
        <v>54403.57311678</v>
      </c>
      <c r="T19" s="699">
        <f t="shared" si="5"/>
        <v>51803.58752922001</v>
      </c>
      <c r="U19" s="699">
        <f t="shared" si="6"/>
        <v>54403.57311678</v>
      </c>
      <c r="V19" s="575"/>
    </row>
    <row r="20" spans="1:22" s="288" customFormat="1" ht="15.75" thickBot="1">
      <c r="A20" s="460" t="s">
        <v>186</v>
      </c>
      <c r="B20" s="352">
        <v>49850</v>
      </c>
      <c r="C20" s="352">
        <v>52369</v>
      </c>
      <c r="D20" s="352">
        <v>49850</v>
      </c>
      <c r="E20" s="352">
        <v>52369</v>
      </c>
      <c r="F20" s="353">
        <f>B20*1.01</f>
        <v>50348.5</v>
      </c>
      <c r="G20" s="352">
        <f>C20*1.01</f>
        <v>52892.69</v>
      </c>
      <c r="H20" s="354">
        <f>D20*1.01</f>
        <v>50348.5</v>
      </c>
      <c r="I20" s="354">
        <f>E20*1.01</f>
        <v>52892.69</v>
      </c>
      <c r="J20" s="353">
        <f>F20*1.03</f>
        <v>51858.955</v>
      </c>
      <c r="K20" s="352">
        <f>G20*1.03</f>
        <v>54479.470700000005</v>
      </c>
      <c r="L20" s="352">
        <f>H20*1.03</f>
        <v>51858.955</v>
      </c>
      <c r="M20" s="352">
        <f>I20*1.03</f>
        <v>54479.470700000005</v>
      </c>
      <c r="N20" s="355">
        <f>IF(J20*0.01&lt;500,J20+500,J20*1.01)</f>
        <v>52377.54455</v>
      </c>
      <c r="O20" s="355">
        <f>IF(K20*0.01&lt;500,K20+500,K20*1.01)</f>
        <v>55024.265407000006</v>
      </c>
      <c r="P20" s="355">
        <f>IF(L20*0.01&lt;500,L20+500,L20*1.01)</f>
        <v>52377.54455</v>
      </c>
      <c r="Q20" s="355">
        <f>IF(M20*0.01&lt;500,M20+500,M20*1.01)</f>
        <v>55024.265407000006</v>
      </c>
      <c r="R20" s="700">
        <f t="shared" si="3"/>
        <v>53425.095441</v>
      </c>
      <c r="S20" s="700">
        <f t="shared" si="4"/>
        <v>56124.750715140006</v>
      </c>
      <c r="T20" s="700">
        <f t="shared" si="5"/>
        <v>53425.095441</v>
      </c>
      <c r="U20" s="700">
        <f t="shared" si="6"/>
        <v>56124.750715140006</v>
      </c>
      <c r="V20" s="576"/>
    </row>
    <row r="21" spans="1:22" s="269" customFormat="1" ht="15.75" thickTop="1">
      <c r="A21" s="461" t="s">
        <v>187</v>
      </c>
      <c r="B21" s="356"/>
      <c r="C21" s="357" t="s">
        <v>166</v>
      </c>
      <c r="D21" s="357"/>
      <c r="E21" s="357"/>
      <c r="F21" s="358"/>
      <c r="G21" s="359"/>
      <c r="H21" s="360"/>
      <c r="I21" s="360"/>
      <c r="J21" s="349"/>
      <c r="K21" s="348"/>
      <c r="L21" s="348"/>
      <c r="M21" s="348"/>
      <c r="N21" s="351"/>
      <c r="O21" s="351"/>
      <c r="P21" s="351"/>
      <c r="Q21" s="351"/>
      <c r="R21" s="699"/>
      <c r="S21" s="699"/>
      <c r="T21" s="699"/>
      <c r="U21" s="699"/>
      <c r="V21" s="577"/>
    </row>
    <row r="22" spans="1:22" s="276" customFormat="1" ht="15">
      <c r="A22" s="459"/>
      <c r="B22" s="348">
        <v>47946</v>
      </c>
      <c r="C22" s="348">
        <v>50346</v>
      </c>
      <c r="D22" s="345"/>
      <c r="E22" s="345"/>
      <c r="F22" s="349">
        <f aca="true" t="shared" si="7" ref="F22:G28">B22*1.01</f>
        <v>48425.46</v>
      </c>
      <c r="G22" s="348">
        <f t="shared" si="7"/>
        <v>50849.46</v>
      </c>
      <c r="H22" s="350"/>
      <c r="I22" s="350"/>
      <c r="J22" s="349">
        <f aca="true" t="shared" si="8" ref="J22:K28">F22*1.03</f>
        <v>49878.2238</v>
      </c>
      <c r="K22" s="348">
        <f t="shared" si="8"/>
        <v>52374.9438</v>
      </c>
      <c r="L22" s="348"/>
      <c r="M22" s="348"/>
      <c r="N22" s="351">
        <f aca="true" t="shared" si="9" ref="N22:O42">IF(J22*0.01&lt;500,J22+500,J22*1.01)</f>
        <v>50378.2238</v>
      </c>
      <c r="O22" s="351">
        <f t="shared" si="9"/>
        <v>52898.693238</v>
      </c>
      <c r="P22" s="351"/>
      <c r="Q22" s="351"/>
      <c r="R22" s="699">
        <f t="shared" si="3"/>
        <v>51385.788276</v>
      </c>
      <c r="S22" s="699">
        <f t="shared" si="4"/>
        <v>53956.66710276</v>
      </c>
      <c r="T22" s="699"/>
      <c r="U22" s="699"/>
      <c r="V22" s="575"/>
    </row>
    <row r="23" spans="1:22" s="276" customFormat="1" ht="15">
      <c r="A23" s="459"/>
      <c r="B23" s="348">
        <v>49329</v>
      </c>
      <c r="C23" s="348">
        <v>51816</v>
      </c>
      <c r="D23" s="345"/>
      <c r="E23" s="345"/>
      <c r="F23" s="349">
        <f t="shared" si="7"/>
        <v>49822.29</v>
      </c>
      <c r="G23" s="348">
        <f t="shared" si="7"/>
        <v>52334.16</v>
      </c>
      <c r="H23" s="350"/>
      <c r="I23" s="350"/>
      <c r="J23" s="349">
        <f t="shared" si="8"/>
        <v>51316.9587</v>
      </c>
      <c r="K23" s="348">
        <f t="shared" si="8"/>
        <v>53904.1848</v>
      </c>
      <c r="L23" s="348"/>
      <c r="M23" s="348"/>
      <c r="N23" s="351">
        <f t="shared" si="9"/>
        <v>51830.12828700001</v>
      </c>
      <c r="O23" s="351">
        <f t="shared" si="9"/>
        <v>54443.226648</v>
      </c>
      <c r="P23" s="351"/>
      <c r="Q23" s="351"/>
      <c r="R23" s="699">
        <f t="shared" si="3"/>
        <v>52866.73085274001</v>
      </c>
      <c r="S23" s="699">
        <f t="shared" si="4"/>
        <v>55532.09118096001</v>
      </c>
      <c r="T23" s="699"/>
      <c r="U23" s="699"/>
      <c r="V23" s="575"/>
    </row>
    <row r="24" spans="1:22" s="276" customFormat="1" ht="15">
      <c r="A24" s="459"/>
      <c r="B24" s="348">
        <v>50713</v>
      </c>
      <c r="C24" s="348">
        <v>53285</v>
      </c>
      <c r="D24" s="345"/>
      <c r="E24" s="345"/>
      <c r="F24" s="349">
        <f t="shared" si="7"/>
        <v>51220.13</v>
      </c>
      <c r="G24" s="348">
        <f t="shared" si="7"/>
        <v>53817.85</v>
      </c>
      <c r="H24" s="350"/>
      <c r="I24" s="350"/>
      <c r="J24" s="349">
        <f t="shared" si="8"/>
        <v>52756.7339</v>
      </c>
      <c r="K24" s="348">
        <f t="shared" si="8"/>
        <v>55432.3855</v>
      </c>
      <c r="L24" s="348"/>
      <c r="M24" s="348"/>
      <c r="N24" s="351">
        <f t="shared" si="9"/>
        <v>53284.301239</v>
      </c>
      <c r="O24" s="351">
        <f t="shared" si="9"/>
        <v>55986.709355</v>
      </c>
      <c r="P24" s="351"/>
      <c r="Q24" s="351"/>
      <c r="R24" s="699">
        <f t="shared" si="3"/>
        <v>54349.98726378</v>
      </c>
      <c r="S24" s="699">
        <f t="shared" si="4"/>
        <v>57106.4435421</v>
      </c>
      <c r="T24" s="699"/>
      <c r="U24" s="699"/>
      <c r="V24" s="575"/>
    </row>
    <row r="25" spans="1:22" s="276" customFormat="1" ht="15">
      <c r="A25" s="459"/>
      <c r="B25" s="348">
        <v>52110</v>
      </c>
      <c r="C25" s="348">
        <v>54753</v>
      </c>
      <c r="D25" s="345"/>
      <c r="E25" s="345"/>
      <c r="F25" s="349">
        <f t="shared" si="7"/>
        <v>52631.1</v>
      </c>
      <c r="G25" s="348">
        <f t="shared" si="7"/>
        <v>55300.53</v>
      </c>
      <c r="H25" s="350"/>
      <c r="I25" s="350"/>
      <c r="J25" s="349">
        <f t="shared" si="8"/>
        <v>54210.033</v>
      </c>
      <c r="K25" s="348">
        <f t="shared" si="8"/>
        <v>56959.5459</v>
      </c>
      <c r="L25" s="348"/>
      <c r="M25" s="348"/>
      <c r="N25" s="351">
        <f t="shared" si="9"/>
        <v>54752.133330000004</v>
      </c>
      <c r="O25" s="351">
        <f t="shared" si="9"/>
        <v>57529.141359</v>
      </c>
      <c r="P25" s="351"/>
      <c r="Q25" s="351"/>
      <c r="R25" s="699">
        <f t="shared" si="3"/>
        <v>55847.1759966</v>
      </c>
      <c r="S25" s="699">
        <f t="shared" si="4"/>
        <v>58679.72418618</v>
      </c>
      <c r="T25" s="699"/>
      <c r="U25" s="699"/>
      <c r="V25" s="575"/>
    </row>
    <row r="26" spans="1:22" s="276" customFormat="1" ht="15">
      <c r="A26" s="459"/>
      <c r="B26" s="348">
        <v>53506</v>
      </c>
      <c r="C26" s="348">
        <v>56224</v>
      </c>
      <c r="D26" s="345"/>
      <c r="E26" s="345"/>
      <c r="F26" s="349">
        <f t="shared" si="7"/>
        <v>54041.06</v>
      </c>
      <c r="G26" s="348">
        <f t="shared" si="7"/>
        <v>56786.24</v>
      </c>
      <c r="H26" s="350"/>
      <c r="I26" s="350"/>
      <c r="J26" s="349">
        <f t="shared" si="8"/>
        <v>55662.2918</v>
      </c>
      <c r="K26" s="348">
        <f t="shared" si="8"/>
        <v>58489.8272</v>
      </c>
      <c r="L26" s="348"/>
      <c r="M26" s="348"/>
      <c r="N26" s="351">
        <f t="shared" si="9"/>
        <v>56218.914718</v>
      </c>
      <c r="O26" s="351">
        <f t="shared" si="9"/>
        <v>59074.725472</v>
      </c>
      <c r="P26" s="351"/>
      <c r="Q26" s="351"/>
      <c r="R26" s="699">
        <f t="shared" si="3"/>
        <v>57343.29301236</v>
      </c>
      <c r="S26" s="699">
        <f t="shared" si="4"/>
        <v>60256.21998144</v>
      </c>
      <c r="T26" s="699"/>
      <c r="U26" s="699"/>
      <c r="V26" s="575"/>
    </row>
    <row r="27" spans="1:22" s="276" customFormat="1" ht="15">
      <c r="A27" s="459"/>
      <c r="B27" s="348">
        <v>54904</v>
      </c>
      <c r="C27" s="348">
        <v>57694</v>
      </c>
      <c r="D27" s="345"/>
      <c r="E27" s="345"/>
      <c r="F27" s="349">
        <f t="shared" si="7"/>
        <v>55453.04</v>
      </c>
      <c r="G27" s="348">
        <f t="shared" si="7"/>
        <v>58270.94</v>
      </c>
      <c r="H27" s="350"/>
      <c r="I27" s="350"/>
      <c r="J27" s="349">
        <f t="shared" si="8"/>
        <v>57116.6312</v>
      </c>
      <c r="K27" s="348">
        <f t="shared" si="8"/>
        <v>60019.0682</v>
      </c>
      <c r="L27" s="348"/>
      <c r="M27" s="348"/>
      <c r="N27" s="351">
        <f t="shared" si="9"/>
        <v>57687.797512000005</v>
      </c>
      <c r="O27" s="351">
        <f t="shared" si="9"/>
        <v>60619.258882</v>
      </c>
      <c r="P27" s="351"/>
      <c r="Q27" s="351"/>
      <c r="R27" s="699">
        <f t="shared" si="3"/>
        <v>58841.55346224001</v>
      </c>
      <c r="S27" s="699">
        <f t="shared" si="4"/>
        <v>61831.644059640006</v>
      </c>
      <c r="T27" s="699"/>
      <c r="U27" s="699"/>
      <c r="V27" s="575"/>
    </row>
    <row r="28" spans="1:22" s="276" customFormat="1" ht="15">
      <c r="A28" s="459"/>
      <c r="B28" s="348">
        <v>56300</v>
      </c>
      <c r="C28" s="348">
        <v>59163</v>
      </c>
      <c r="D28" s="345"/>
      <c r="E28" s="345"/>
      <c r="F28" s="349">
        <f t="shared" si="7"/>
        <v>56863</v>
      </c>
      <c r="G28" s="348">
        <f t="shared" si="7"/>
        <v>59754.63</v>
      </c>
      <c r="H28" s="350"/>
      <c r="I28" s="350"/>
      <c r="J28" s="349">
        <f t="shared" si="8"/>
        <v>58568.89</v>
      </c>
      <c r="K28" s="348">
        <f t="shared" si="8"/>
        <v>61547.268899999995</v>
      </c>
      <c r="L28" s="348"/>
      <c r="M28" s="348"/>
      <c r="N28" s="351">
        <f t="shared" si="9"/>
        <v>59154.5789</v>
      </c>
      <c r="O28" s="351">
        <f t="shared" si="9"/>
        <v>62162.741589</v>
      </c>
      <c r="P28" s="351"/>
      <c r="Q28" s="351"/>
      <c r="R28" s="699">
        <f t="shared" si="3"/>
        <v>60337.670478</v>
      </c>
      <c r="S28" s="699">
        <f t="shared" si="4"/>
        <v>63405.99642078</v>
      </c>
      <c r="T28" s="699"/>
      <c r="U28" s="699"/>
      <c r="V28" s="575"/>
    </row>
    <row r="29" spans="1:22" s="276" customFormat="1" ht="15">
      <c r="A29" s="459" t="s">
        <v>183</v>
      </c>
      <c r="B29" s="345"/>
      <c r="C29" s="345"/>
      <c r="D29" s="345"/>
      <c r="E29" s="345"/>
      <c r="F29" s="349"/>
      <c r="G29" s="348"/>
      <c r="H29" s="350"/>
      <c r="I29" s="350"/>
      <c r="J29" s="349"/>
      <c r="K29" s="348"/>
      <c r="L29" s="348"/>
      <c r="M29" s="348"/>
      <c r="N29" s="351"/>
      <c r="O29" s="351"/>
      <c r="P29" s="351"/>
      <c r="Q29" s="351"/>
      <c r="R29" s="699"/>
      <c r="S29" s="699"/>
      <c r="T29" s="699"/>
      <c r="U29" s="699"/>
      <c r="V29" s="575"/>
    </row>
    <row r="30" spans="1:22" s="276" customFormat="1" ht="15">
      <c r="A30" s="459" t="s">
        <v>184</v>
      </c>
      <c r="B30" s="348">
        <v>58313</v>
      </c>
      <c r="C30" s="348">
        <v>61286</v>
      </c>
      <c r="D30" s="345"/>
      <c r="E30" s="345"/>
      <c r="F30" s="349">
        <f aca="true" t="shared" si="10" ref="F30:G42">B30*1.01</f>
        <v>58896.13</v>
      </c>
      <c r="G30" s="348">
        <f t="shared" si="10"/>
        <v>61898.86</v>
      </c>
      <c r="H30" s="350"/>
      <c r="I30" s="350"/>
      <c r="J30" s="349">
        <f aca="true" t="shared" si="11" ref="J30:K42">F30*1.03</f>
        <v>60663.0139</v>
      </c>
      <c r="K30" s="348">
        <f t="shared" si="11"/>
        <v>63755.8258</v>
      </c>
      <c r="L30" s="348"/>
      <c r="M30" s="348"/>
      <c r="N30" s="351">
        <f t="shared" si="9"/>
        <v>61269.644039</v>
      </c>
      <c r="O30" s="351">
        <f t="shared" si="9"/>
        <v>64393.384057999996</v>
      </c>
      <c r="P30" s="351"/>
      <c r="Q30" s="351"/>
      <c r="R30" s="699">
        <f t="shared" si="3"/>
        <v>62495.03691978</v>
      </c>
      <c r="S30" s="699">
        <f t="shared" si="4"/>
        <v>65681.25173916</v>
      </c>
      <c r="T30" s="699"/>
      <c r="U30" s="699"/>
      <c r="V30" s="575"/>
    </row>
    <row r="31" spans="1:22" s="276" customFormat="1" ht="15">
      <c r="A31" s="459" t="s">
        <v>185</v>
      </c>
      <c r="B31" s="348">
        <v>58313</v>
      </c>
      <c r="C31" s="348">
        <v>61286</v>
      </c>
      <c r="D31" s="345"/>
      <c r="E31" s="345"/>
      <c r="F31" s="349">
        <f t="shared" si="10"/>
        <v>58896.13</v>
      </c>
      <c r="G31" s="348">
        <f t="shared" si="10"/>
        <v>61898.86</v>
      </c>
      <c r="H31" s="350"/>
      <c r="I31" s="350"/>
      <c r="J31" s="349">
        <f t="shared" si="11"/>
        <v>60663.0139</v>
      </c>
      <c r="K31" s="348">
        <f t="shared" si="11"/>
        <v>63755.8258</v>
      </c>
      <c r="L31" s="348"/>
      <c r="M31" s="348"/>
      <c r="N31" s="351">
        <f t="shared" si="9"/>
        <v>61269.644039</v>
      </c>
      <c r="O31" s="351">
        <f t="shared" si="9"/>
        <v>64393.384057999996</v>
      </c>
      <c r="P31" s="351"/>
      <c r="Q31" s="351"/>
      <c r="R31" s="699">
        <f t="shared" si="3"/>
        <v>62495.03691978</v>
      </c>
      <c r="S31" s="699">
        <f t="shared" si="4"/>
        <v>65681.25173916</v>
      </c>
      <c r="T31" s="699"/>
      <c r="U31" s="699"/>
      <c r="V31" s="575"/>
    </row>
    <row r="32" spans="1:22" s="288" customFormat="1" ht="15.75" thickBot="1">
      <c r="A32" s="460" t="s">
        <v>186</v>
      </c>
      <c r="B32" s="352">
        <v>60324</v>
      </c>
      <c r="C32" s="352">
        <v>63403</v>
      </c>
      <c r="D32" s="361"/>
      <c r="E32" s="361"/>
      <c r="F32" s="353">
        <f t="shared" si="10"/>
        <v>60927.24</v>
      </c>
      <c r="G32" s="352">
        <f t="shared" si="10"/>
        <v>64037.03</v>
      </c>
      <c r="H32" s="354"/>
      <c r="I32" s="354"/>
      <c r="J32" s="353">
        <f t="shared" si="11"/>
        <v>62755.0572</v>
      </c>
      <c r="K32" s="352">
        <f t="shared" si="11"/>
        <v>65958.1409</v>
      </c>
      <c r="L32" s="352"/>
      <c r="M32" s="352"/>
      <c r="N32" s="355">
        <f t="shared" si="9"/>
        <v>63382.607772</v>
      </c>
      <c r="O32" s="355">
        <f t="shared" si="9"/>
        <v>66617.722309</v>
      </c>
      <c r="P32" s="355"/>
      <c r="Q32" s="355"/>
      <c r="R32" s="700">
        <f t="shared" si="3"/>
        <v>64650.259927440005</v>
      </c>
      <c r="S32" s="700">
        <f t="shared" si="4"/>
        <v>67950.07675518001</v>
      </c>
      <c r="T32" s="700"/>
      <c r="U32" s="700"/>
      <c r="V32" s="576"/>
    </row>
    <row r="33" spans="1:22" s="269" customFormat="1" ht="15.75" thickTop="1">
      <c r="A33" s="461" t="s">
        <v>188</v>
      </c>
      <c r="B33" s="359">
        <v>36571</v>
      </c>
      <c r="C33" s="357"/>
      <c r="D33" s="357"/>
      <c r="E33" s="357"/>
      <c r="F33" s="358">
        <f t="shared" si="10"/>
        <v>36936.71</v>
      </c>
      <c r="G33" s="359"/>
      <c r="H33" s="360"/>
      <c r="I33" s="360"/>
      <c r="J33" s="349">
        <f t="shared" si="11"/>
        <v>38044.8113</v>
      </c>
      <c r="K33" s="348">
        <v>38044.8113</v>
      </c>
      <c r="L33" s="348"/>
      <c r="M33" s="348"/>
      <c r="N33" s="351">
        <f t="shared" si="9"/>
        <v>38544.8113</v>
      </c>
      <c r="O33" s="351">
        <f t="shared" si="9"/>
        <v>38544.8113</v>
      </c>
      <c r="P33" s="351"/>
      <c r="Q33" s="351"/>
      <c r="R33" s="699">
        <f t="shared" si="3"/>
        <v>39315.707526</v>
      </c>
      <c r="S33" s="699">
        <f t="shared" si="4"/>
        <v>39315.707526</v>
      </c>
      <c r="T33" s="699"/>
      <c r="U33" s="699"/>
      <c r="V33" s="577"/>
    </row>
    <row r="34" spans="1:22" s="276" customFormat="1" ht="15">
      <c r="A34" s="459"/>
      <c r="B34" s="348">
        <v>38064</v>
      </c>
      <c r="C34" s="345"/>
      <c r="D34" s="345"/>
      <c r="E34" s="345"/>
      <c r="F34" s="349">
        <f t="shared" si="10"/>
        <v>38444.64</v>
      </c>
      <c r="G34" s="348"/>
      <c r="H34" s="350"/>
      <c r="I34" s="350"/>
      <c r="J34" s="349">
        <f t="shared" si="11"/>
        <v>39597.9792</v>
      </c>
      <c r="K34" s="348">
        <v>39597.9792</v>
      </c>
      <c r="L34" s="348"/>
      <c r="M34" s="348"/>
      <c r="N34" s="351">
        <f t="shared" si="9"/>
        <v>40097.9792</v>
      </c>
      <c r="O34" s="351">
        <f t="shared" si="9"/>
        <v>40097.9792</v>
      </c>
      <c r="P34" s="351"/>
      <c r="Q34" s="351"/>
      <c r="R34" s="699">
        <f t="shared" si="3"/>
        <v>40899.938784000005</v>
      </c>
      <c r="S34" s="699">
        <f t="shared" si="4"/>
        <v>40899.938784000005</v>
      </c>
      <c r="T34" s="699"/>
      <c r="U34" s="699"/>
      <c r="V34" s="575"/>
    </row>
    <row r="35" spans="1:22" s="276" customFormat="1" ht="15">
      <c r="A35" s="459"/>
      <c r="B35" s="348">
        <v>39409</v>
      </c>
      <c r="C35" s="345"/>
      <c r="D35" s="345"/>
      <c r="E35" s="345"/>
      <c r="F35" s="349">
        <f t="shared" si="10"/>
        <v>39803.090000000004</v>
      </c>
      <c r="G35" s="348"/>
      <c r="H35" s="350"/>
      <c r="I35" s="350"/>
      <c r="J35" s="349">
        <f t="shared" si="11"/>
        <v>40997.182700000005</v>
      </c>
      <c r="K35" s="348">
        <v>40997.182700000005</v>
      </c>
      <c r="L35" s="348"/>
      <c r="M35" s="348"/>
      <c r="N35" s="351">
        <f t="shared" si="9"/>
        <v>41497.182700000005</v>
      </c>
      <c r="O35" s="351">
        <f t="shared" si="9"/>
        <v>41497.182700000005</v>
      </c>
      <c r="P35" s="351"/>
      <c r="Q35" s="351"/>
      <c r="R35" s="699">
        <f t="shared" si="3"/>
        <v>42327.12635400001</v>
      </c>
      <c r="S35" s="699">
        <f t="shared" si="4"/>
        <v>42327.12635400001</v>
      </c>
      <c r="T35" s="699"/>
      <c r="U35" s="699"/>
      <c r="V35" s="575"/>
    </row>
    <row r="36" spans="1:22" s="276" customFormat="1" ht="15">
      <c r="A36" s="459"/>
      <c r="B36" s="348">
        <v>40619</v>
      </c>
      <c r="C36" s="345"/>
      <c r="D36" s="345"/>
      <c r="E36" s="345"/>
      <c r="F36" s="349">
        <f t="shared" si="10"/>
        <v>41025.19</v>
      </c>
      <c r="G36" s="348"/>
      <c r="H36" s="350"/>
      <c r="I36" s="350"/>
      <c r="J36" s="349">
        <f t="shared" si="11"/>
        <v>42255.945700000004</v>
      </c>
      <c r="K36" s="348">
        <v>42255.945700000004</v>
      </c>
      <c r="L36" s="348"/>
      <c r="M36" s="348"/>
      <c r="N36" s="351">
        <f t="shared" si="9"/>
        <v>42755.945700000004</v>
      </c>
      <c r="O36" s="351">
        <f t="shared" si="9"/>
        <v>42755.945700000004</v>
      </c>
      <c r="P36" s="351"/>
      <c r="Q36" s="351"/>
      <c r="R36" s="699">
        <f t="shared" si="3"/>
        <v>43611.064614</v>
      </c>
      <c r="S36" s="699">
        <f t="shared" si="4"/>
        <v>43611.064614</v>
      </c>
      <c r="T36" s="699"/>
      <c r="U36" s="699"/>
      <c r="V36" s="575"/>
    </row>
    <row r="37" spans="1:22" s="276" customFormat="1" ht="15">
      <c r="A37" s="459"/>
      <c r="B37" s="348">
        <v>41835</v>
      </c>
      <c r="C37" s="345"/>
      <c r="D37" s="345"/>
      <c r="E37" s="345"/>
      <c r="F37" s="349">
        <f t="shared" si="10"/>
        <v>42253.35</v>
      </c>
      <c r="G37" s="348"/>
      <c r="H37" s="350"/>
      <c r="I37" s="350"/>
      <c r="J37" s="349">
        <f t="shared" si="11"/>
        <v>43520.9505</v>
      </c>
      <c r="K37" s="348">
        <v>43520.9505</v>
      </c>
      <c r="L37" s="348"/>
      <c r="M37" s="348"/>
      <c r="N37" s="351">
        <f t="shared" si="9"/>
        <v>44020.9505</v>
      </c>
      <c r="O37" s="351">
        <f t="shared" si="9"/>
        <v>44020.9505</v>
      </c>
      <c r="P37" s="351"/>
      <c r="Q37" s="351"/>
      <c r="R37" s="699">
        <f t="shared" si="3"/>
        <v>44901.36951</v>
      </c>
      <c r="S37" s="699">
        <f t="shared" si="4"/>
        <v>44901.36951</v>
      </c>
      <c r="T37" s="699"/>
      <c r="U37" s="699"/>
      <c r="V37" s="575"/>
    </row>
    <row r="38" spans="1:22" s="276" customFormat="1" ht="15">
      <c r="A38" s="459"/>
      <c r="B38" s="348">
        <v>43059</v>
      </c>
      <c r="C38" s="345"/>
      <c r="D38" s="345"/>
      <c r="E38" s="345"/>
      <c r="F38" s="349">
        <f t="shared" si="10"/>
        <v>43489.590000000004</v>
      </c>
      <c r="G38" s="348"/>
      <c r="H38" s="350"/>
      <c r="I38" s="350"/>
      <c r="J38" s="349">
        <f t="shared" si="11"/>
        <v>44794.277700000006</v>
      </c>
      <c r="K38" s="348">
        <v>44794.277700000006</v>
      </c>
      <c r="L38" s="348"/>
      <c r="M38" s="348"/>
      <c r="N38" s="351">
        <f t="shared" si="9"/>
        <v>45294.277700000006</v>
      </c>
      <c r="O38" s="351">
        <f t="shared" si="9"/>
        <v>45294.277700000006</v>
      </c>
      <c r="P38" s="351"/>
      <c r="Q38" s="351"/>
      <c r="R38" s="699">
        <f t="shared" si="3"/>
        <v>46200.16325400001</v>
      </c>
      <c r="S38" s="699">
        <f t="shared" si="4"/>
        <v>46200.16325400001</v>
      </c>
      <c r="T38" s="699"/>
      <c r="U38" s="699"/>
      <c r="V38" s="575"/>
    </row>
    <row r="39" spans="1:22" s="276" customFormat="1" ht="15">
      <c r="A39" s="459"/>
      <c r="B39" s="348">
        <v>44288</v>
      </c>
      <c r="C39" s="345"/>
      <c r="D39" s="345"/>
      <c r="E39" s="345"/>
      <c r="F39" s="349">
        <f t="shared" si="10"/>
        <v>44730.88</v>
      </c>
      <c r="G39" s="348"/>
      <c r="H39" s="350"/>
      <c r="I39" s="350"/>
      <c r="J39" s="349">
        <f t="shared" si="11"/>
        <v>46072.8064</v>
      </c>
      <c r="K39" s="348">
        <v>46072.8064</v>
      </c>
      <c r="L39" s="348"/>
      <c r="M39" s="348"/>
      <c r="N39" s="351">
        <f t="shared" si="9"/>
        <v>46572.8064</v>
      </c>
      <c r="O39" s="351">
        <f t="shared" si="9"/>
        <v>46572.8064</v>
      </c>
      <c r="P39" s="351"/>
      <c r="Q39" s="351"/>
      <c r="R39" s="699">
        <f t="shared" si="3"/>
        <v>47504.262528</v>
      </c>
      <c r="S39" s="699">
        <f t="shared" si="4"/>
        <v>47504.262528</v>
      </c>
      <c r="T39" s="699"/>
      <c r="U39" s="699"/>
      <c r="V39" s="575"/>
    </row>
    <row r="40" spans="1:22" s="276" customFormat="1" ht="15">
      <c r="A40" s="459"/>
      <c r="B40" s="348">
        <v>45467</v>
      </c>
      <c r="C40" s="345"/>
      <c r="D40" s="345"/>
      <c r="E40" s="345"/>
      <c r="F40" s="349">
        <f t="shared" si="10"/>
        <v>45921.67</v>
      </c>
      <c r="G40" s="348"/>
      <c r="H40" s="350"/>
      <c r="I40" s="350"/>
      <c r="J40" s="349">
        <f t="shared" si="11"/>
        <v>47299.3201</v>
      </c>
      <c r="K40" s="348">
        <v>47299.3201</v>
      </c>
      <c r="L40" s="348"/>
      <c r="M40" s="348"/>
      <c r="N40" s="351">
        <f t="shared" si="9"/>
        <v>47799.3201</v>
      </c>
      <c r="O40" s="351">
        <f t="shared" si="9"/>
        <v>47799.3201</v>
      </c>
      <c r="P40" s="351"/>
      <c r="Q40" s="351"/>
      <c r="R40" s="699">
        <f t="shared" si="3"/>
        <v>48755.306502</v>
      </c>
      <c r="S40" s="699">
        <f t="shared" si="4"/>
        <v>48755.306502</v>
      </c>
      <c r="T40" s="699"/>
      <c r="U40" s="699"/>
      <c r="V40" s="575"/>
    </row>
    <row r="41" spans="1:22" s="276" customFormat="1" ht="15">
      <c r="A41" s="459" t="s">
        <v>67</v>
      </c>
      <c r="B41" s="348">
        <v>46586</v>
      </c>
      <c r="C41" s="345"/>
      <c r="D41" s="345"/>
      <c r="E41" s="345"/>
      <c r="F41" s="349">
        <f t="shared" si="10"/>
        <v>47051.86</v>
      </c>
      <c r="G41" s="348"/>
      <c r="H41" s="350"/>
      <c r="I41" s="350"/>
      <c r="J41" s="349">
        <f t="shared" si="11"/>
        <v>48463.4158</v>
      </c>
      <c r="K41" s="348">
        <v>48463.4158</v>
      </c>
      <c r="L41" s="348"/>
      <c r="M41" s="348"/>
      <c r="N41" s="351">
        <f t="shared" si="9"/>
        <v>48963.4158</v>
      </c>
      <c r="O41" s="351">
        <f t="shared" si="9"/>
        <v>48963.4158</v>
      </c>
      <c r="P41" s="351"/>
      <c r="Q41" s="351"/>
      <c r="R41" s="699">
        <f t="shared" si="3"/>
        <v>49942.684116000004</v>
      </c>
      <c r="S41" s="699">
        <f t="shared" si="4"/>
        <v>49942.684116000004</v>
      </c>
      <c r="T41" s="699"/>
      <c r="U41" s="699"/>
      <c r="V41" s="575"/>
    </row>
    <row r="42" spans="1:22" s="288" customFormat="1" ht="15.75" thickBot="1">
      <c r="A42" s="460" t="s">
        <v>68</v>
      </c>
      <c r="B42" s="352">
        <v>48042</v>
      </c>
      <c r="C42" s="361"/>
      <c r="D42" s="361"/>
      <c r="E42" s="361"/>
      <c r="F42" s="353">
        <f t="shared" si="10"/>
        <v>48522.42</v>
      </c>
      <c r="G42" s="352"/>
      <c r="H42" s="354"/>
      <c r="I42" s="354"/>
      <c r="J42" s="353">
        <f t="shared" si="11"/>
        <v>49978.092599999996</v>
      </c>
      <c r="K42" s="352">
        <v>49978.092599999996</v>
      </c>
      <c r="L42" s="352"/>
      <c r="M42" s="352"/>
      <c r="N42" s="355">
        <f t="shared" si="9"/>
        <v>50478.092599999996</v>
      </c>
      <c r="O42" s="355">
        <f t="shared" si="9"/>
        <v>50478.092599999996</v>
      </c>
      <c r="P42" s="355"/>
      <c r="Q42" s="355"/>
      <c r="R42" s="700">
        <f t="shared" si="3"/>
        <v>51487.654451999995</v>
      </c>
      <c r="S42" s="700">
        <f t="shared" si="4"/>
        <v>51487.654451999995</v>
      </c>
      <c r="T42" s="700"/>
      <c r="U42" s="700"/>
      <c r="V42" s="576"/>
    </row>
    <row r="43" spans="1:21" s="333" customFormat="1" ht="25.5" thickTop="1">
      <c r="A43" s="461" t="s">
        <v>189</v>
      </c>
      <c r="B43" s="357"/>
      <c r="C43" s="357" t="s">
        <v>166</v>
      </c>
      <c r="D43" s="357" t="s">
        <v>190</v>
      </c>
      <c r="E43" s="362" t="s">
        <v>191</v>
      </c>
      <c r="F43" s="363"/>
      <c r="G43" s="364"/>
      <c r="H43" s="365"/>
      <c r="I43" s="365"/>
      <c r="J43" s="349"/>
      <c r="K43" s="348"/>
      <c r="L43" s="348"/>
      <c r="M43" s="348"/>
      <c r="N43" s="351"/>
      <c r="O43" s="351"/>
      <c r="P43" s="351"/>
      <c r="Q43" s="351"/>
      <c r="R43" s="697"/>
      <c r="S43" s="697"/>
      <c r="T43" s="697"/>
      <c r="U43" s="697"/>
    </row>
    <row r="44" spans="1:21" s="334" customFormat="1" ht="15">
      <c r="A44" s="459"/>
      <c r="B44" s="366">
        <v>494.94</v>
      </c>
      <c r="C44" s="366">
        <v>519.41</v>
      </c>
      <c r="D44" s="366">
        <v>458.21</v>
      </c>
      <c r="E44" s="366">
        <v>480.74</v>
      </c>
      <c r="F44" s="367">
        <f aca="true" t="shared" si="12" ref="F44:I59">B44*1.01</f>
        <v>499.8894</v>
      </c>
      <c r="G44" s="366">
        <f t="shared" si="12"/>
        <v>524.6041</v>
      </c>
      <c r="H44" s="368">
        <f t="shared" si="12"/>
        <v>462.7921</v>
      </c>
      <c r="I44" s="368">
        <f t="shared" si="12"/>
        <v>485.54740000000004</v>
      </c>
      <c r="J44" s="367">
        <f aca="true" t="shared" si="13" ref="J44:M59">F44*1.03</f>
        <v>514.886082</v>
      </c>
      <c r="K44" s="366">
        <f t="shared" si="13"/>
        <v>540.342223</v>
      </c>
      <c r="L44" s="366">
        <f t="shared" si="13"/>
        <v>476.675863</v>
      </c>
      <c r="M44" s="366">
        <f t="shared" si="13"/>
        <v>500.113822</v>
      </c>
      <c r="N44" s="369">
        <f>IF(J44*0.01&lt;9.58,J44+9.58,J44*1.01)</f>
        <v>524.466082</v>
      </c>
      <c r="O44" s="369">
        <f aca="true" t="shared" si="14" ref="O44:Q59">IF(K44*0.01&lt;9.58,K44+9.58,K44*1.01)</f>
        <v>549.922223</v>
      </c>
      <c r="P44" s="369">
        <f t="shared" si="14"/>
        <v>486.255863</v>
      </c>
      <c r="Q44" s="369">
        <f t="shared" si="14"/>
        <v>509.693822</v>
      </c>
      <c r="R44" s="697">
        <f t="shared" si="3"/>
        <v>534.95540364</v>
      </c>
      <c r="S44" s="697">
        <f t="shared" si="4"/>
        <v>560.92066746</v>
      </c>
      <c r="T44" s="697">
        <f t="shared" si="5"/>
        <v>495.98098025999997</v>
      </c>
      <c r="U44" s="697">
        <f t="shared" si="6"/>
        <v>519.88769844</v>
      </c>
    </row>
    <row r="45" spans="1:21" s="334" customFormat="1" ht="15">
      <c r="A45" s="459"/>
      <c r="B45" s="366">
        <v>516.6</v>
      </c>
      <c r="C45" s="366">
        <v>534.68</v>
      </c>
      <c r="D45" s="366">
        <v>487.47</v>
      </c>
      <c r="E45" s="366">
        <v>511.56</v>
      </c>
      <c r="F45" s="367">
        <f t="shared" si="12"/>
        <v>521.7660000000001</v>
      </c>
      <c r="G45" s="366">
        <f t="shared" si="12"/>
        <v>540.0268</v>
      </c>
      <c r="H45" s="368">
        <f t="shared" si="12"/>
        <v>492.34470000000005</v>
      </c>
      <c r="I45" s="368">
        <f t="shared" si="12"/>
        <v>516.6756</v>
      </c>
      <c r="J45" s="367">
        <f t="shared" si="13"/>
        <v>537.4189800000001</v>
      </c>
      <c r="K45" s="366">
        <f t="shared" si="13"/>
        <v>556.227604</v>
      </c>
      <c r="L45" s="366">
        <f t="shared" si="13"/>
        <v>507.1150410000001</v>
      </c>
      <c r="M45" s="366">
        <f t="shared" si="13"/>
        <v>532.175868</v>
      </c>
      <c r="N45" s="369">
        <f aca="true" t="shared" si="15" ref="N45:N59">IF(J45*0.01&lt;9.58,J45+9.58,J45*1.01)</f>
        <v>546.9989800000002</v>
      </c>
      <c r="O45" s="369">
        <f t="shared" si="14"/>
        <v>565.8076040000001</v>
      </c>
      <c r="P45" s="369">
        <f t="shared" si="14"/>
        <v>516.6950410000001</v>
      </c>
      <c r="Q45" s="369">
        <f t="shared" si="14"/>
        <v>541.7558680000001</v>
      </c>
      <c r="R45" s="697">
        <f t="shared" si="3"/>
        <v>557.9389596000002</v>
      </c>
      <c r="S45" s="697">
        <f t="shared" si="4"/>
        <v>577.1237560800001</v>
      </c>
      <c r="T45" s="697">
        <f t="shared" si="5"/>
        <v>527.0289418200001</v>
      </c>
      <c r="U45" s="697">
        <f t="shared" si="6"/>
        <v>552.5909853600001</v>
      </c>
    </row>
    <row r="46" spans="1:21" s="334" customFormat="1" ht="15">
      <c r="A46" s="459"/>
      <c r="B46" s="366">
        <v>530.85</v>
      </c>
      <c r="C46" s="366">
        <v>557.22</v>
      </c>
      <c r="D46" s="366">
        <v>494.94</v>
      </c>
      <c r="E46" s="366">
        <v>519.41</v>
      </c>
      <c r="F46" s="367">
        <f t="shared" si="12"/>
        <v>536.1585</v>
      </c>
      <c r="G46" s="366">
        <f t="shared" si="12"/>
        <v>562.7922</v>
      </c>
      <c r="H46" s="368">
        <f t="shared" si="12"/>
        <v>499.8894</v>
      </c>
      <c r="I46" s="368">
        <f t="shared" si="12"/>
        <v>524.6041</v>
      </c>
      <c r="J46" s="367">
        <f t="shared" si="13"/>
        <v>552.243255</v>
      </c>
      <c r="K46" s="366">
        <f t="shared" si="13"/>
        <v>579.675966</v>
      </c>
      <c r="L46" s="366">
        <f t="shared" si="13"/>
        <v>514.886082</v>
      </c>
      <c r="M46" s="366">
        <f t="shared" si="13"/>
        <v>540.342223</v>
      </c>
      <c r="N46" s="369">
        <f t="shared" si="15"/>
        <v>561.823255</v>
      </c>
      <c r="O46" s="369">
        <f t="shared" si="14"/>
        <v>589.2559660000001</v>
      </c>
      <c r="P46" s="369">
        <f t="shared" si="14"/>
        <v>524.466082</v>
      </c>
      <c r="Q46" s="369">
        <f t="shared" si="14"/>
        <v>549.922223</v>
      </c>
      <c r="R46" s="697">
        <f t="shared" si="3"/>
        <v>573.0597201</v>
      </c>
      <c r="S46" s="697">
        <f t="shared" si="4"/>
        <v>601.0410853200001</v>
      </c>
      <c r="T46" s="697">
        <f t="shared" si="5"/>
        <v>534.95540364</v>
      </c>
      <c r="U46" s="697">
        <f t="shared" si="6"/>
        <v>560.92066746</v>
      </c>
    </row>
    <row r="47" spans="1:21" s="334" customFormat="1" ht="15">
      <c r="A47" s="459"/>
      <c r="B47" s="366">
        <v>552.25</v>
      </c>
      <c r="C47" s="366">
        <v>579.73</v>
      </c>
      <c r="D47" s="366">
        <v>516.6</v>
      </c>
      <c r="E47" s="366">
        <v>534.68</v>
      </c>
      <c r="F47" s="367">
        <f t="shared" si="12"/>
        <v>557.7725</v>
      </c>
      <c r="G47" s="366">
        <f t="shared" si="12"/>
        <v>585.5273</v>
      </c>
      <c r="H47" s="368">
        <f t="shared" si="12"/>
        <v>521.7660000000001</v>
      </c>
      <c r="I47" s="368">
        <f t="shared" si="12"/>
        <v>540.0268</v>
      </c>
      <c r="J47" s="367">
        <f t="shared" si="13"/>
        <v>574.505675</v>
      </c>
      <c r="K47" s="366">
        <f t="shared" si="13"/>
        <v>603.093119</v>
      </c>
      <c r="L47" s="366">
        <f t="shared" si="13"/>
        <v>537.4189800000001</v>
      </c>
      <c r="M47" s="366">
        <f t="shared" si="13"/>
        <v>556.227604</v>
      </c>
      <c r="N47" s="369">
        <f t="shared" si="15"/>
        <v>584.085675</v>
      </c>
      <c r="O47" s="369">
        <f t="shared" si="14"/>
        <v>612.673119</v>
      </c>
      <c r="P47" s="369">
        <f t="shared" si="14"/>
        <v>546.9989800000002</v>
      </c>
      <c r="Q47" s="369">
        <f t="shared" si="14"/>
        <v>565.8076040000001</v>
      </c>
      <c r="R47" s="697">
        <f t="shared" si="3"/>
        <v>595.7673885</v>
      </c>
      <c r="S47" s="697">
        <f t="shared" si="4"/>
        <v>624.92658138</v>
      </c>
      <c r="T47" s="697">
        <f t="shared" si="5"/>
        <v>557.9389596000002</v>
      </c>
      <c r="U47" s="697">
        <f t="shared" si="6"/>
        <v>577.1237560800001</v>
      </c>
    </row>
    <row r="48" spans="1:21" s="334" customFormat="1" ht="15">
      <c r="A48" s="459"/>
      <c r="B48" s="366">
        <v>573.64</v>
      </c>
      <c r="C48" s="366">
        <v>602.24</v>
      </c>
      <c r="D48" s="366">
        <v>530.85</v>
      </c>
      <c r="E48" s="366">
        <v>557.22</v>
      </c>
      <c r="F48" s="367">
        <f t="shared" si="12"/>
        <v>579.3764</v>
      </c>
      <c r="G48" s="366">
        <f t="shared" si="12"/>
        <v>608.2624000000001</v>
      </c>
      <c r="H48" s="368">
        <f t="shared" si="12"/>
        <v>536.1585</v>
      </c>
      <c r="I48" s="368">
        <f t="shared" si="12"/>
        <v>562.7922</v>
      </c>
      <c r="J48" s="367">
        <f t="shared" si="13"/>
        <v>596.757692</v>
      </c>
      <c r="K48" s="366">
        <f t="shared" si="13"/>
        <v>626.5102720000001</v>
      </c>
      <c r="L48" s="366">
        <f t="shared" si="13"/>
        <v>552.243255</v>
      </c>
      <c r="M48" s="366">
        <f t="shared" si="13"/>
        <v>579.675966</v>
      </c>
      <c r="N48" s="369">
        <f t="shared" si="15"/>
        <v>606.3376920000001</v>
      </c>
      <c r="O48" s="369">
        <f t="shared" si="14"/>
        <v>636.0902720000001</v>
      </c>
      <c r="P48" s="369">
        <f t="shared" si="14"/>
        <v>561.823255</v>
      </c>
      <c r="Q48" s="369">
        <f t="shared" si="14"/>
        <v>589.2559660000001</v>
      </c>
      <c r="R48" s="697">
        <f t="shared" si="3"/>
        <v>618.46444584</v>
      </c>
      <c r="S48" s="697">
        <f t="shared" si="4"/>
        <v>648.8120774400002</v>
      </c>
      <c r="T48" s="697">
        <f t="shared" si="5"/>
        <v>573.0597201</v>
      </c>
      <c r="U48" s="697">
        <f t="shared" si="6"/>
        <v>601.0410853200001</v>
      </c>
    </row>
    <row r="49" spans="1:21" s="334" customFormat="1" ht="15">
      <c r="A49" s="459"/>
      <c r="B49" s="366">
        <v>595.07</v>
      </c>
      <c r="C49" s="366">
        <v>618.62</v>
      </c>
      <c r="D49" s="366">
        <v>552.25</v>
      </c>
      <c r="E49" s="366">
        <v>579.73</v>
      </c>
      <c r="F49" s="367">
        <f t="shared" si="12"/>
        <v>601.0207</v>
      </c>
      <c r="G49" s="366">
        <f t="shared" si="12"/>
        <v>624.8062</v>
      </c>
      <c r="H49" s="368">
        <f t="shared" si="12"/>
        <v>557.7725</v>
      </c>
      <c r="I49" s="368">
        <f t="shared" si="12"/>
        <v>585.5273</v>
      </c>
      <c r="J49" s="367">
        <f t="shared" si="13"/>
        <v>619.051321</v>
      </c>
      <c r="K49" s="366">
        <f t="shared" si="13"/>
        <v>643.550386</v>
      </c>
      <c r="L49" s="366">
        <f t="shared" si="13"/>
        <v>574.505675</v>
      </c>
      <c r="M49" s="366">
        <f t="shared" si="13"/>
        <v>603.093119</v>
      </c>
      <c r="N49" s="369">
        <f t="shared" si="15"/>
        <v>628.6313210000001</v>
      </c>
      <c r="O49" s="369">
        <f t="shared" si="14"/>
        <v>653.130386</v>
      </c>
      <c r="P49" s="369">
        <f t="shared" si="14"/>
        <v>584.085675</v>
      </c>
      <c r="Q49" s="369">
        <f t="shared" si="14"/>
        <v>612.673119</v>
      </c>
      <c r="R49" s="697">
        <f t="shared" si="3"/>
        <v>641.2039474200001</v>
      </c>
      <c r="S49" s="697">
        <f t="shared" si="4"/>
        <v>666.19299372</v>
      </c>
      <c r="T49" s="697">
        <f t="shared" si="5"/>
        <v>595.7673885</v>
      </c>
      <c r="U49" s="697">
        <f t="shared" si="6"/>
        <v>624.92658138</v>
      </c>
    </row>
    <row r="50" spans="1:21" s="334" customFormat="1" ht="15">
      <c r="A50" s="459"/>
      <c r="B50" s="366">
        <v>610.39</v>
      </c>
      <c r="C50" s="366">
        <v>637.16</v>
      </c>
      <c r="D50" s="366">
        <v>573.64</v>
      </c>
      <c r="E50" s="366">
        <v>602.24</v>
      </c>
      <c r="F50" s="367">
        <f t="shared" si="12"/>
        <v>616.4938999999999</v>
      </c>
      <c r="G50" s="366">
        <f t="shared" si="12"/>
        <v>643.5316</v>
      </c>
      <c r="H50" s="368">
        <f t="shared" si="12"/>
        <v>579.3764</v>
      </c>
      <c r="I50" s="368">
        <f t="shared" si="12"/>
        <v>608.2624000000001</v>
      </c>
      <c r="J50" s="367">
        <f t="shared" si="13"/>
        <v>634.988717</v>
      </c>
      <c r="K50" s="366">
        <f t="shared" si="13"/>
        <v>662.8375480000001</v>
      </c>
      <c r="L50" s="366">
        <f t="shared" si="13"/>
        <v>596.757692</v>
      </c>
      <c r="M50" s="366">
        <f t="shared" si="13"/>
        <v>626.5102720000001</v>
      </c>
      <c r="N50" s="369">
        <f t="shared" si="15"/>
        <v>644.568717</v>
      </c>
      <c r="O50" s="369">
        <f t="shared" si="14"/>
        <v>672.4175480000001</v>
      </c>
      <c r="P50" s="369">
        <f t="shared" si="14"/>
        <v>606.3376920000001</v>
      </c>
      <c r="Q50" s="369">
        <f t="shared" si="14"/>
        <v>636.0902720000001</v>
      </c>
      <c r="R50" s="697">
        <f t="shared" si="3"/>
        <v>657.46009134</v>
      </c>
      <c r="S50" s="697">
        <f t="shared" si="4"/>
        <v>685.8658989600001</v>
      </c>
      <c r="T50" s="697">
        <f t="shared" si="5"/>
        <v>618.46444584</v>
      </c>
      <c r="U50" s="697">
        <f t="shared" si="6"/>
        <v>648.8120774400002</v>
      </c>
    </row>
    <row r="51" spans="1:21" s="334" customFormat="1" ht="15">
      <c r="A51" s="459"/>
      <c r="B51" s="366">
        <v>631.14</v>
      </c>
      <c r="C51" s="366">
        <v>658.73</v>
      </c>
      <c r="D51" s="366">
        <v>595.07</v>
      </c>
      <c r="E51" s="366">
        <v>618.62</v>
      </c>
      <c r="F51" s="367">
        <f t="shared" si="12"/>
        <v>637.4514</v>
      </c>
      <c r="G51" s="366">
        <f t="shared" si="12"/>
        <v>665.3173</v>
      </c>
      <c r="H51" s="368">
        <f t="shared" si="12"/>
        <v>601.0207</v>
      </c>
      <c r="I51" s="368">
        <f t="shared" si="12"/>
        <v>624.8062</v>
      </c>
      <c r="J51" s="367">
        <f t="shared" si="13"/>
        <v>656.5749420000001</v>
      </c>
      <c r="K51" s="366">
        <f t="shared" si="13"/>
        <v>685.276819</v>
      </c>
      <c r="L51" s="366">
        <f t="shared" si="13"/>
        <v>619.051321</v>
      </c>
      <c r="M51" s="366">
        <f t="shared" si="13"/>
        <v>643.550386</v>
      </c>
      <c r="N51" s="369">
        <f t="shared" si="15"/>
        <v>666.1549420000001</v>
      </c>
      <c r="O51" s="369">
        <f t="shared" si="14"/>
        <v>694.8568190000001</v>
      </c>
      <c r="P51" s="369">
        <f t="shared" si="14"/>
        <v>628.6313210000001</v>
      </c>
      <c r="Q51" s="369">
        <f t="shared" si="14"/>
        <v>653.130386</v>
      </c>
      <c r="R51" s="697">
        <f t="shared" si="3"/>
        <v>679.4780408400002</v>
      </c>
      <c r="S51" s="697">
        <f t="shared" si="4"/>
        <v>708.7539553800001</v>
      </c>
      <c r="T51" s="697">
        <f t="shared" si="5"/>
        <v>641.2039474200001</v>
      </c>
      <c r="U51" s="697">
        <f t="shared" si="6"/>
        <v>666.19299372</v>
      </c>
    </row>
    <row r="52" spans="1:21" s="334" customFormat="1" ht="15">
      <c r="A52" s="459"/>
      <c r="B52" s="366">
        <v>648.6</v>
      </c>
      <c r="C52" s="366">
        <v>673.9</v>
      </c>
      <c r="D52" s="366">
        <v>610.39</v>
      </c>
      <c r="E52" s="366">
        <v>637.16</v>
      </c>
      <c r="F52" s="363">
        <f t="shared" si="12"/>
        <v>655.086</v>
      </c>
      <c r="G52" s="366">
        <f t="shared" si="12"/>
        <v>680.639</v>
      </c>
      <c r="H52" s="368">
        <f t="shared" si="12"/>
        <v>616.4938999999999</v>
      </c>
      <c r="I52" s="368">
        <f t="shared" si="12"/>
        <v>643.5316</v>
      </c>
      <c r="J52" s="367">
        <f t="shared" si="13"/>
        <v>674.7385800000001</v>
      </c>
      <c r="K52" s="366">
        <f t="shared" si="13"/>
        <v>701.05817</v>
      </c>
      <c r="L52" s="366">
        <f t="shared" si="13"/>
        <v>634.988717</v>
      </c>
      <c r="M52" s="366">
        <f t="shared" si="13"/>
        <v>662.8375480000001</v>
      </c>
      <c r="N52" s="369">
        <f t="shared" si="15"/>
        <v>684.3185800000001</v>
      </c>
      <c r="O52" s="369">
        <f t="shared" si="14"/>
        <v>710.6381700000001</v>
      </c>
      <c r="P52" s="369">
        <f t="shared" si="14"/>
        <v>644.568717</v>
      </c>
      <c r="Q52" s="369">
        <f t="shared" si="14"/>
        <v>672.4175480000001</v>
      </c>
      <c r="R52" s="697">
        <f t="shared" si="3"/>
        <v>698.0049516000001</v>
      </c>
      <c r="S52" s="697">
        <f t="shared" si="4"/>
        <v>724.8509334</v>
      </c>
      <c r="T52" s="697">
        <f t="shared" si="5"/>
        <v>657.46009134</v>
      </c>
      <c r="U52" s="697">
        <f t="shared" si="6"/>
        <v>685.8658989600001</v>
      </c>
    </row>
    <row r="53" spans="1:21" s="334" customFormat="1" ht="15">
      <c r="A53" s="459"/>
      <c r="B53" s="366">
        <v>662.75</v>
      </c>
      <c r="C53" s="366">
        <v>695.25</v>
      </c>
      <c r="D53" s="366">
        <v>631.14</v>
      </c>
      <c r="E53" s="366">
        <v>658.73</v>
      </c>
      <c r="F53" s="367">
        <f t="shared" si="12"/>
        <v>669.3775</v>
      </c>
      <c r="G53" s="366">
        <f t="shared" si="12"/>
        <v>702.2025</v>
      </c>
      <c r="H53" s="368">
        <f t="shared" si="12"/>
        <v>637.4514</v>
      </c>
      <c r="I53" s="368">
        <f t="shared" si="12"/>
        <v>665.3173</v>
      </c>
      <c r="J53" s="367">
        <f t="shared" si="13"/>
        <v>689.458825</v>
      </c>
      <c r="K53" s="366">
        <f t="shared" si="13"/>
        <v>723.268575</v>
      </c>
      <c r="L53" s="366">
        <f t="shared" si="13"/>
        <v>656.5749420000001</v>
      </c>
      <c r="M53" s="366">
        <f t="shared" si="13"/>
        <v>685.276819</v>
      </c>
      <c r="N53" s="369">
        <f t="shared" si="15"/>
        <v>699.0388250000001</v>
      </c>
      <c r="O53" s="369">
        <f t="shared" si="14"/>
        <v>732.8485750000001</v>
      </c>
      <c r="P53" s="369">
        <f t="shared" si="14"/>
        <v>666.1549420000001</v>
      </c>
      <c r="Q53" s="369">
        <f t="shared" si="14"/>
        <v>694.8568190000001</v>
      </c>
      <c r="R53" s="697">
        <f t="shared" si="3"/>
        <v>713.0196015000001</v>
      </c>
      <c r="S53" s="697">
        <f t="shared" si="4"/>
        <v>747.5055465000002</v>
      </c>
      <c r="T53" s="697">
        <f t="shared" si="5"/>
        <v>679.4780408400002</v>
      </c>
      <c r="U53" s="697">
        <f t="shared" si="6"/>
        <v>708.7539553800001</v>
      </c>
    </row>
    <row r="54" spans="1:21" s="334" customFormat="1" ht="15">
      <c r="A54" s="459"/>
      <c r="B54" s="366">
        <v>682.91</v>
      </c>
      <c r="C54" s="366">
        <v>716.48</v>
      </c>
      <c r="D54" s="366">
        <v>648.6</v>
      </c>
      <c r="E54" s="366">
        <v>673.9</v>
      </c>
      <c r="F54" s="367">
        <f t="shared" si="12"/>
        <v>689.7391</v>
      </c>
      <c r="G54" s="366">
        <f t="shared" si="12"/>
        <v>723.6448</v>
      </c>
      <c r="H54" s="368">
        <f t="shared" si="12"/>
        <v>655.086</v>
      </c>
      <c r="I54" s="368">
        <f t="shared" si="12"/>
        <v>680.639</v>
      </c>
      <c r="J54" s="367">
        <f t="shared" si="13"/>
        <v>710.431273</v>
      </c>
      <c r="K54" s="366">
        <f t="shared" si="13"/>
        <v>745.354144</v>
      </c>
      <c r="L54" s="366">
        <f t="shared" si="13"/>
        <v>674.7385800000001</v>
      </c>
      <c r="M54" s="366">
        <f t="shared" si="13"/>
        <v>701.05817</v>
      </c>
      <c r="N54" s="369">
        <f t="shared" si="15"/>
        <v>720.0112730000001</v>
      </c>
      <c r="O54" s="369">
        <f t="shared" si="14"/>
        <v>754.9341440000001</v>
      </c>
      <c r="P54" s="369">
        <f t="shared" si="14"/>
        <v>684.3185800000001</v>
      </c>
      <c r="Q54" s="369">
        <f t="shared" si="14"/>
        <v>710.6381700000001</v>
      </c>
      <c r="R54" s="697">
        <f t="shared" si="3"/>
        <v>734.4114984600001</v>
      </c>
      <c r="S54" s="697">
        <f t="shared" si="4"/>
        <v>770.0328268800001</v>
      </c>
      <c r="T54" s="697">
        <f t="shared" si="5"/>
        <v>698.0049516000001</v>
      </c>
      <c r="U54" s="697">
        <f t="shared" si="6"/>
        <v>724.8509334</v>
      </c>
    </row>
    <row r="55" spans="1:21" s="334" customFormat="1" ht="15">
      <c r="A55" s="459"/>
      <c r="B55" s="366">
        <v>714.3</v>
      </c>
      <c r="C55" s="366">
        <v>749.56</v>
      </c>
      <c r="D55" s="366">
        <v>662.75</v>
      </c>
      <c r="E55" s="366">
        <v>695.25</v>
      </c>
      <c r="F55" s="367">
        <f t="shared" si="12"/>
        <v>721.443</v>
      </c>
      <c r="G55" s="366">
        <f t="shared" si="12"/>
        <v>757.0555999999999</v>
      </c>
      <c r="H55" s="368">
        <f t="shared" si="12"/>
        <v>669.3775</v>
      </c>
      <c r="I55" s="368">
        <f t="shared" si="12"/>
        <v>702.2025</v>
      </c>
      <c r="J55" s="367">
        <f t="shared" si="13"/>
        <v>743.08629</v>
      </c>
      <c r="K55" s="366">
        <f t="shared" si="13"/>
        <v>779.767268</v>
      </c>
      <c r="L55" s="366">
        <f t="shared" si="13"/>
        <v>689.458825</v>
      </c>
      <c r="M55" s="366">
        <f t="shared" si="13"/>
        <v>723.268575</v>
      </c>
      <c r="N55" s="369">
        <f t="shared" si="15"/>
        <v>752.66629</v>
      </c>
      <c r="O55" s="369">
        <f t="shared" si="14"/>
        <v>789.347268</v>
      </c>
      <c r="P55" s="369">
        <f t="shared" si="14"/>
        <v>699.0388250000001</v>
      </c>
      <c r="Q55" s="369">
        <f t="shared" si="14"/>
        <v>732.8485750000001</v>
      </c>
      <c r="R55" s="697">
        <f t="shared" si="3"/>
        <v>767.7196158</v>
      </c>
      <c r="S55" s="697">
        <f t="shared" si="4"/>
        <v>805.13421336</v>
      </c>
      <c r="T55" s="697">
        <f t="shared" si="5"/>
        <v>713.0196015000001</v>
      </c>
      <c r="U55" s="697">
        <f t="shared" si="6"/>
        <v>747.5055465000002</v>
      </c>
    </row>
    <row r="56" spans="1:21" s="334" customFormat="1" ht="15">
      <c r="A56" s="459"/>
      <c r="B56" s="345"/>
      <c r="C56" s="345"/>
      <c r="D56" s="366">
        <v>682.91</v>
      </c>
      <c r="E56" s="366">
        <v>716.48</v>
      </c>
      <c r="F56" s="367"/>
      <c r="G56" s="366"/>
      <c r="H56" s="368">
        <f t="shared" si="12"/>
        <v>689.7391</v>
      </c>
      <c r="I56" s="368">
        <f t="shared" si="12"/>
        <v>723.6448</v>
      </c>
      <c r="J56" s="367"/>
      <c r="K56" s="366"/>
      <c r="L56" s="366">
        <f t="shared" si="13"/>
        <v>710.431273</v>
      </c>
      <c r="M56" s="366">
        <f t="shared" si="13"/>
        <v>745.354144</v>
      </c>
      <c r="N56" s="369"/>
      <c r="O56" s="369"/>
      <c r="P56" s="369">
        <f t="shared" si="14"/>
        <v>720.0112730000001</v>
      </c>
      <c r="Q56" s="369">
        <f t="shared" si="14"/>
        <v>754.9341440000001</v>
      </c>
      <c r="R56" s="697"/>
      <c r="S56" s="697"/>
      <c r="T56" s="697">
        <f t="shared" si="5"/>
        <v>734.4114984600001</v>
      </c>
      <c r="U56" s="697">
        <f t="shared" si="6"/>
        <v>770.0328268800001</v>
      </c>
    </row>
    <row r="57" spans="1:21" s="334" customFormat="1" ht="15">
      <c r="A57" s="459"/>
      <c r="B57" s="345"/>
      <c r="C57" s="345"/>
      <c r="D57" s="366">
        <v>714.3</v>
      </c>
      <c r="E57" s="366">
        <v>749.56</v>
      </c>
      <c r="F57" s="367"/>
      <c r="G57" s="366"/>
      <c r="H57" s="368">
        <f t="shared" si="12"/>
        <v>721.443</v>
      </c>
      <c r="I57" s="368">
        <f t="shared" si="12"/>
        <v>757.0555999999999</v>
      </c>
      <c r="J57" s="367"/>
      <c r="K57" s="366"/>
      <c r="L57" s="366">
        <f t="shared" si="13"/>
        <v>743.08629</v>
      </c>
      <c r="M57" s="366">
        <f t="shared" si="13"/>
        <v>779.767268</v>
      </c>
      <c r="N57" s="369"/>
      <c r="O57" s="369"/>
      <c r="P57" s="369">
        <f t="shared" si="14"/>
        <v>752.66629</v>
      </c>
      <c r="Q57" s="369">
        <f t="shared" si="14"/>
        <v>789.347268</v>
      </c>
      <c r="R57" s="697"/>
      <c r="S57" s="697"/>
      <c r="T57" s="697">
        <f t="shared" si="5"/>
        <v>767.7196158</v>
      </c>
      <c r="U57" s="697">
        <f t="shared" si="6"/>
        <v>805.13421336</v>
      </c>
    </row>
    <row r="58" spans="1:21" s="334" customFormat="1" ht="15">
      <c r="A58" s="459" t="s">
        <v>192</v>
      </c>
      <c r="B58" s="366">
        <v>739.05</v>
      </c>
      <c r="C58" s="366">
        <v>775.56</v>
      </c>
      <c r="D58" s="366">
        <v>739.05</v>
      </c>
      <c r="E58" s="366">
        <v>775.56</v>
      </c>
      <c r="F58" s="367">
        <f>B58*1.01</f>
        <v>746.4404999999999</v>
      </c>
      <c r="G58" s="366">
        <f>C58*1.01</f>
        <v>783.3155999999999</v>
      </c>
      <c r="H58" s="368">
        <f t="shared" si="12"/>
        <v>746.4404999999999</v>
      </c>
      <c r="I58" s="368">
        <f t="shared" si="12"/>
        <v>783.3155999999999</v>
      </c>
      <c r="J58" s="367">
        <f>F58*1.03</f>
        <v>768.833715</v>
      </c>
      <c r="K58" s="366">
        <f>G58*1.03</f>
        <v>806.8150679999999</v>
      </c>
      <c r="L58" s="366">
        <f t="shared" si="13"/>
        <v>768.833715</v>
      </c>
      <c r="M58" s="366">
        <f t="shared" si="13"/>
        <v>806.8150679999999</v>
      </c>
      <c r="N58" s="369">
        <f t="shared" si="15"/>
        <v>778.413715</v>
      </c>
      <c r="O58" s="369">
        <f t="shared" si="14"/>
        <v>816.3950679999999</v>
      </c>
      <c r="P58" s="369">
        <f t="shared" si="14"/>
        <v>778.413715</v>
      </c>
      <c r="Q58" s="369">
        <f t="shared" si="14"/>
        <v>816.3950679999999</v>
      </c>
      <c r="R58" s="697">
        <f t="shared" si="3"/>
        <v>793.9819893</v>
      </c>
      <c r="S58" s="697">
        <f t="shared" si="4"/>
        <v>832.72296936</v>
      </c>
      <c r="T58" s="697">
        <f t="shared" si="5"/>
        <v>793.9819893</v>
      </c>
      <c r="U58" s="697">
        <f t="shared" si="6"/>
        <v>832.72296936</v>
      </c>
    </row>
    <row r="59" spans="1:21" s="335" customFormat="1" ht="15">
      <c r="A59" s="462" t="s">
        <v>193</v>
      </c>
      <c r="B59" s="370">
        <v>750.41</v>
      </c>
      <c r="C59" s="370">
        <v>787.5</v>
      </c>
      <c r="D59" s="370">
        <v>750.41</v>
      </c>
      <c r="E59" s="370">
        <v>787.5</v>
      </c>
      <c r="F59" s="371">
        <f>B59*1.01</f>
        <v>757.9141</v>
      </c>
      <c r="G59" s="370">
        <f>C59*1.01</f>
        <v>795.375</v>
      </c>
      <c r="H59" s="372">
        <f t="shared" si="12"/>
        <v>757.9141</v>
      </c>
      <c r="I59" s="372">
        <f t="shared" si="12"/>
        <v>795.375</v>
      </c>
      <c r="J59" s="371">
        <f>F59*1.03</f>
        <v>780.651523</v>
      </c>
      <c r="K59" s="370">
        <f>G59*1.03</f>
        <v>819.23625</v>
      </c>
      <c r="L59" s="370">
        <f t="shared" si="13"/>
        <v>780.651523</v>
      </c>
      <c r="M59" s="370">
        <f t="shared" si="13"/>
        <v>819.23625</v>
      </c>
      <c r="N59" s="373">
        <f t="shared" si="15"/>
        <v>790.231523</v>
      </c>
      <c r="O59" s="373">
        <f t="shared" si="14"/>
        <v>828.8162500000001</v>
      </c>
      <c r="P59" s="373">
        <f t="shared" si="14"/>
        <v>790.231523</v>
      </c>
      <c r="Q59" s="373">
        <f t="shared" si="14"/>
        <v>828.8162500000001</v>
      </c>
      <c r="R59" s="701">
        <f t="shared" si="3"/>
        <v>806.03615346</v>
      </c>
      <c r="S59" s="701">
        <f t="shared" si="4"/>
        <v>845.3925750000001</v>
      </c>
      <c r="T59" s="701">
        <f t="shared" si="5"/>
        <v>806.03615346</v>
      </c>
      <c r="U59" s="701">
        <f t="shared" si="6"/>
        <v>845.3925750000001</v>
      </c>
    </row>
    <row r="60" spans="18:19" ht="15">
      <c r="R60" s="702"/>
      <c r="S60" s="702"/>
    </row>
    <row r="61" spans="18:19" ht="15">
      <c r="R61" s="702"/>
      <c r="S61" s="702"/>
    </row>
    <row r="62" spans="18:19" ht="15">
      <c r="R62" s="702"/>
      <c r="S62" s="702"/>
    </row>
    <row r="63" spans="18:19" ht="15">
      <c r="R63" s="702"/>
      <c r="S63" s="702"/>
    </row>
    <row r="64" spans="18:19" ht="15">
      <c r="R64" s="702"/>
      <c r="S64" s="702"/>
    </row>
    <row r="65" spans="18:19" ht="15">
      <c r="R65" s="702"/>
      <c r="S65" s="702"/>
    </row>
    <row r="66" spans="18:19" ht="15">
      <c r="R66" s="702"/>
      <c r="S66" s="702"/>
    </row>
    <row r="67" spans="18:19" ht="15">
      <c r="R67" s="702"/>
      <c r="S67" s="702"/>
    </row>
    <row r="68" spans="18:19" ht="15">
      <c r="R68" s="702"/>
      <c r="S68" s="702"/>
    </row>
    <row r="69" spans="18:19" ht="15">
      <c r="R69" s="702"/>
      <c r="S69" s="702"/>
    </row>
    <row r="70" spans="18:19" ht="15">
      <c r="R70" s="702"/>
      <c r="S70" s="702"/>
    </row>
    <row r="71" spans="18:19" ht="15">
      <c r="R71" s="702"/>
      <c r="S71" s="702"/>
    </row>
    <row r="72" spans="18:19" ht="15">
      <c r="R72" s="702"/>
      <c r="S72" s="702"/>
    </row>
    <row r="73" spans="18:19" ht="15">
      <c r="R73" s="702"/>
      <c r="S73" s="702"/>
    </row>
    <row r="74" spans="18:19" ht="15">
      <c r="R74" s="702"/>
      <c r="S74" s="702"/>
    </row>
    <row r="75" spans="1:21" s="32" customFormat="1" ht="30.75" customHeight="1" thickBot="1">
      <c r="A75" s="724" t="s">
        <v>324</v>
      </c>
      <c r="B75" s="725"/>
      <c r="C75" s="725"/>
      <c r="D75" s="725"/>
      <c r="E75" s="725"/>
      <c r="F75" s="725"/>
      <c r="G75" s="725"/>
      <c r="H75" s="725"/>
      <c r="I75" s="726"/>
      <c r="J75" s="344"/>
      <c r="R75" s="702"/>
      <c r="S75" s="702"/>
      <c r="T75" s="704"/>
      <c r="U75" s="704"/>
    </row>
    <row r="76" spans="1:21" s="278" customFormat="1" ht="15.75" thickTop="1">
      <c r="A76" s="276"/>
      <c r="B76" s="290"/>
      <c r="F76" s="257"/>
      <c r="H76" s="280"/>
      <c r="I76" s="280"/>
      <c r="J76" s="257"/>
      <c r="N76" s="280"/>
      <c r="O76" s="280"/>
      <c r="P76" s="280"/>
      <c r="Q76" s="280"/>
      <c r="R76" s="702"/>
      <c r="S76" s="702"/>
      <c r="T76" s="341"/>
      <c r="U76" s="341"/>
    </row>
    <row r="77" spans="18:19" ht="15">
      <c r="R77" s="702"/>
      <c r="S77" s="702"/>
    </row>
    <row r="78" spans="18:19" ht="15">
      <c r="R78" s="702"/>
      <c r="S78" s="702"/>
    </row>
    <row r="79" spans="18:19" ht="15">
      <c r="R79" s="702"/>
      <c r="S79" s="702"/>
    </row>
    <row r="80" spans="18:19" ht="15">
      <c r="R80" s="702"/>
      <c r="S80" s="702"/>
    </row>
    <row r="81" spans="18:19" ht="15">
      <c r="R81" s="702"/>
      <c r="S81" s="702"/>
    </row>
    <row r="84" spans="18:19" ht="15">
      <c r="R84" s="705"/>
      <c r="S84" s="705"/>
    </row>
  </sheetData>
  <sheetProtection/>
  <mergeCells count="1">
    <mergeCell ref="A75:I75"/>
  </mergeCells>
  <hyperlinks>
    <hyperlink ref="A75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K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2" sqref="A32:I32"/>
    </sheetView>
  </sheetViews>
  <sheetFormatPr defaultColWidth="7.10546875" defaultRowHeight="15"/>
  <cols>
    <col min="1" max="1" width="40.88671875" style="259" customWidth="1"/>
    <col min="2" max="4" width="17.10546875" style="257" hidden="1" customWidth="1"/>
    <col min="5" max="5" width="18.21484375" style="257" hidden="1" customWidth="1"/>
    <col min="6" max="6" width="15.88671875" style="257" hidden="1" customWidth="1"/>
    <col min="7" max="7" width="12.88671875" style="257" hidden="1" customWidth="1"/>
    <col min="8" max="8" width="9.6640625" style="257" bestFit="1" customWidth="1"/>
    <col min="9" max="9" width="11.10546875" style="257" bestFit="1" customWidth="1"/>
    <col min="10" max="11" width="12.99609375" style="704" customWidth="1"/>
    <col min="12" max="16384" width="7.10546875" style="257" customWidth="1"/>
  </cols>
  <sheetData>
    <row r="1" spans="1:11" s="568" customFormat="1" ht="39.75" customHeight="1">
      <c r="A1" s="247" t="s">
        <v>159</v>
      </c>
      <c r="B1" s="248">
        <v>44470</v>
      </c>
      <c r="C1" s="249" t="s">
        <v>160</v>
      </c>
      <c r="D1" s="250">
        <v>44593</v>
      </c>
      <c r="E1" s="251" t="s">
        <v>135</v>
      </c>
      <c r="F1" s="252">
        <v>44594</v>
      </c>
      <c r="G1" s="253" t="s">
        <v>154</v>
      </c>
      <c r="H1" s="254">
        <v>44835</v>
      </c>
      <c r="I1" s="255" t="s">
        <v>158</v>
      </c>
      <c r="J1" s="706">
        <v>44986</v>
      </c>
      <c r="K1" s="707" t="s">
        <v>371</v>
      </c>
    </row>
    <row r="2" spans="1:11" ht="15">
      <c r="A2" s="463" t="s">
        <v>161</v>
      </c>
      <c r="B2" s="256">
        <v>38990</v>
      </c>
      <c r="D2" s="258">
        <f>B2*1.01</f>
        <v>39379.9</v>
      </c>
      <c r="F2" s="258">
        <f>D2*1.03</f>
        <v>40561.297000000006</v>
      </c>
      <c r="H2" s="258">
        <f>F2+500</f>
        <v>41061.297000000006</v>
      </c>
      <c r="J2" s="179">
        <f aca="true" t="shared" si="0" ref="J2:J12">H2*1.02</f>
        <v>41882.52294000001</v>
      </c>
      <c r="K2" s="179"/>
    </row>
    <row r="3" spans="1:11" ht="15">
      <c r="A3" s="464"/>
      <c r="B3" s="256">
        <v>41082</v>
      </c>
      <c r="D3" s="258">
        <f aca="true" t="shared" si="1" ref="D3:E22">B3*1.01</f>
        <v>41492.82</v>
      </c>
      <c r="F3" s="258">
        <f aca="true" t="shared" si="2" ref="F3:G18">D3*1.03</f>
        <v>42737.6046</v>
      </c>
      <c r="H3" s="258">
        <f aca="true" t="shared" si="3" ref="H3:I18">F3+500</f>
        <v>43237.6046</v>
      </c>
      <c r="J3" s="179">
        <f t="shared" si="0"/>
        <v>44102.356692</v>
      </c>
      <c r="K3" s="179"/>
    </row>
    <row r="4" spans="1:11" ht="15">
      <c r="A4" s="464"/>
      <c r="B4" s="256">
        <v>42595</v>
      </c>
      <c r="D4" s="258">
        <f t="shared" si="1"/>
        <v>43020.95</v>
      </c>
      <c r="F4" s="258">
        <f t="shared" si="2"/>
        <v>44311.578499999996</v>
      </c>
      <c r="H4" s="258">
        <f t="shared" si="3"/>
        <v>44811.578499999996</v>
      </c>
      <c r="J4" s="179">
        <f t="shared" si="0"/>
        <v>45707.81007</v>
      </c>
      <c r="K4" s="179"/>
    </row>
    <row r="5" spans="1:11" ht="15">
      <c r="A5" s="464"/>
      <c r="B5" s="256">
        <v>44133</v>
      </c>
      <c r="D5" s="258">
        <f t="shared" si="1"/>
        <v>44574.33</v>
      </c>
      <c r="F5" s="258">
        <f t="shared" si="2"/>
        <v>45911.5599</v>
      </c>
      <c r="H5" s="258">
        <f t="shared" si="3"/>
        <v>46411.5599</v>
      </c>
      <c r="J5" s="179">
        <f t="shared" si="0"/>
        <v>47339.791098</v>
      </c>
      <c r="K5" s="179"/>
    </row>
    <row r="6" spans="1:11" ht="15">
      <c r="A6" s="464"/>
      <c r="B6" s="256">
        <v>45546</v>
      </c>
      <c r="D6" s="258">
        <f t="shared" si="1"/>
        <v>46001.46</v>
      </c>
      <c r="F6" s="258">
        <f t="shared" si="2"/>
        <v>47381.5038</v>
      </c>
      <c r="H6" s="258">
        <f t="shared" si="3"/>
        <v>47881.5038</v>
      </c>
      <c r="J6" s="179">
        <f t="shared" si="0"/>
        <v>48839.133876</v>
      </c>
      <c r="K6" s="179"/>
    </row>
    <row r="7" spans="1:11" ht="15">
      <c r="A7" s="464"/>
      <c r="B7" s="256">
        <v>46966</v>
      </c>
      <c r="D7" s="258">
        <f t="shared" si="1"/>
        <v>47435.66</v>
      </c>
      <c r="F7" s="308">
        <f t="shared" si="2"/>
        <v>48858.72980000001</v>
      </c>
      <c r="G7" s="274"/>
      <c r="H7" s="308">
        <f t="shared" si="3"/>
        <v>49358.72980000001</v>
      </c>
      <c r="I7" s="274"/>
      <c r="J7" s="179">
        <f t="shared" si="0"/>
        <v>50345.90439600001</v>
      </c>
      <c r="K7" s="179"/>
    </row>
    <row r="8" spans="1:11" s="263" customFormat="1" ht="15">
      <c r="A8" s="465" t="s">
        <v>162</v>
      </c>
      <c r="B8" s="260">
        <v>35838.20440489213</v>
      </c>
      <c r="C8" s="261">
        <v>32880.21628394456</v>
      </c>
      <c r="D8" s="262">
        <f t="shared" si="1"/>
        <v>36196.58644894105</v>
      </c>
      <c r="E8" s="262">
        <f t="shared" si="1"/>
        <v>33209.01844678401</v>
      </c>
      <c r="F8" s="262">
        <f t="shared" si="2"/>
        <v>37282.48404240928</v>
      </c>
      <c r="G8" s="262">
        <f t="shared" si="2"/>
        <v>34205.28900018753</v>
      </c>
      <c r="H8" s="262">
        <f t="shared" si="3"/>
        <v>37782.48404240928</v>
      </c>
      <c r="I8" s="262">
        <f t="shared" si="3"/>
        <v>34705.28900018753</v>
      </c>
      <c r="J8" s="177">
        <f t="shared" si="0"/>
        <v>38538.13372325747</v>
      </c>
      <c r="K8" s="177">
        <f aca="true" t="shared" si="4" ref="K8:K22">I8*1.02</f>
        <v>35399.39478019128</v>
      </c>
    </row>
    <row r="9" spans="1:11" ht="15">
      <c r="A9" s="464"/>
      <c r="B9" s="256">
        <v>37442.31005078488</v>
      </c>
      <c r="C9" s="264">
        <v>34550.23773973127</v>
      </c>
      <c r="D9" s="258">
        <f t="shared" si="1"/>
        <v>37816.73315129273</v>
      </c>
      <c r="E9" s="258">
        <f t="shared" si="1"/>
        <v>34895.74011712858</v>
      </c>
      <c r="F9" s="258">
        <f t="shared" si="2"/>
        <v>38951.23514583151</v>
      </c>
      <c r="G9" s="258">
        <f t="shared" si="2"/>
        <v>35942.61232064244</v>
      </c>
      <c r="H9" s="258">
        <f t="shared" si="3"/>
        <v>39451.23514583151</v>
      </c>
      <c r="I9" s="258">
        <f t="shared" si="3"/>
        <v>36442.61232064244</v>
      </c>
      <c r="J9" s="179">
        <f t="shared" si="0"/>
        <v>40240.25984874814</v>
      </c>
      <c r="K9" s="179">
        <f t="shared" si="4"/>
        <v>37171.464567055285</v>
      </c>
    </row>
    <row r="10" spans="1:11" ht="15">
      <c r="A10" s="464"/>
      <c r="B10" s="256">
        <v>38989.615863062376</v>
      </c>
      <c r="C10" s="264">
        <v>35837.87919200001</v>
      </c>
      <c r="D10" s="258">
        <f t="shared" si="1"/>
        <v>39379.512021693</v>
      </c>
      <c r="E10" s="258">
        <f t="shared" si="1"/>
        <v>36196.25798392001</v>
      </c>
      <c r="F10" s="258">
        <f t="shared" si="2"/>
        <v>40560.89738234379</v>
      </c>
      <c r="G10" s="258">
        <f t="shared" si="2"/>
        <v>37282.145723437614</v>
      </c>
      <c r="H10" s="258">
        <f t="shared" si="3"/>
        <v>41060.89738234379</v>
      </c>
      <c r="I10" s="258">
        <f t="shared" si="3"/>
        <v>37782.145723437614</v>
      </c>
      <c r="J10" s="179">
        <f t="shared" si="0"/>
        <v>41882.115329990665</v>
      </c>
      <c r="K10" s="179">
        <f t="shared" si="4"/>
        <v>38537.788637906364</v>
      </c>
    </row>
    <row r="11" spans="1:11" ht="15">
      <c r="A11" s="464"/>
      <c r="B11" s="256">
        <v>41082.39593954151</v>
      </c>
      <c r="C11" s="264">
        <v>37442.31005078488</v>
      </c>
      <c r="D11" s="258">
        <f t="shared" si="1"/>
        <v>41493.21989893692</v>
      </c>
      <c r="E11" s="258">
        <f t="shared" si="1"/>
        <v>37816.73315129273</v>
      </c>
      <c r="F11" s="258">
        <f t="shared" si="2"/>
        <v>42738.01649590503</v>
      </c>
      <c r="G11" s="258">
        <f t="shared" si="2"/>
        <v>38951.23514583151</v>
      </c>
      <c r="H11" s="258">
        <f t="shared" si="3"/>
        <v>43238.01649590503</v>
      </c>
      <c r="I11" s="258">
        <f t="shared" si="3"/>
        <v>39451.23514583151</v>
      </c>
      <c r="J11" s="179">
        <f t="shared" si="0"/>
        <v>44102.77682582313</v>
      </c>
      <c r="K11" s="179">
        <f t="shared" si="4"/>
        <v>40240.25984874814</v>
      </c>
    </row>
    <row r="12" spans="1:11" ht="15">
      <c r="A12" s="464"/>
      <c r="B12" s="256">
        <v>42595.42599015463</v>
      </c>
      <c r="C12" s="264">
        <v>38989.615863062376</v>
      </c>
      <c r="D12" s="258">
        <f t="shared" si="1"/>
        <v>43021.38025005618</v>
      </c>
      <c r="E12" s="258">
        <f t="shared" si="1"/>
        <v>39379.512021693</v>
      </c>
      <c r="F12" s="258">
        <f t="shared" si="2"/>
        <v>44312.02165755787</v>
      </c>
      <c r="G12" s="258">
        <f t="shared" si="2"/>
        <v>40560.89738234379</v>
      </c>
      <c r="H12" s="258">
        <f t="shared" si="3"/>
        <v>44812.02165755787</v>
      </c>
      <c r="I12" s="258">
        <f t="shared" si="3"/>
        <v>41060.89738234379</v>
      </c>
      <c r="J12" s="179">
        <f t="shared" si="0"/>
        <v>45708.262090709024</v>
      </c>
      <c r="K12" s="179">
        <f t="shared" si="4"/>
        <v>41882.115329990665</v>
      </c>
    </row>
    <row r="13" spans="1:11" ht="15">
      <c r="A13" s="464"/>
      <c r="B13" s="256"/>
      <c r="C13" s="264">
        <v>41082.39593954151</v>
      </c>
      <c r="D13" s="258"/>
      <c r="E13" s="258">
        <f t="shared" si="1"/>
        <v>41493.21989893692</v>
      </c>
      <c r="F13" s="258"/>
      <c r="G13" s="258">
        <f t="shared" si="2"/>
        <v>42738.01649590503</v>
      </c>
      <c r="I13" s="258">
        <f t="shared" si="3"/>
        <v>43238.01649590503</v>
      </c>
      <c r="J13" s="179"/>
      <c r="K13" s="179">
        <f t="shared" si="4"/>
        <v>44102.77682582313</v>
      </c>
    </row>
    <row r="14" spans="1:11" ht="15">
      <c r="A14" s="464"/>
      <c r="B14" s="256"/>
      <c r="C14" s="264">
        <v>42595.42599015463</v>
      </c>
      <c r="D14" s="258"/>
      <c r="E14" s="258">
        <f t="shared" si="1"/>
        <v>43021.38025005618</v>
      </c>
      <c r="F14" s="308"/>
      <c r="G14" s="308">
        <f t="shared" si="2"/>
        <v>44312.02165755787</v>
      </c>
      <c r="H14" s="274"/>
      <c r="I14" s="308">
        <f t="shared" si="3"/>
        <v>44812.02165755787</v>
      </c>
      <c r="J14" s="179"/>
      <c r="K14" s="179">
        <f t="shared" si="4"/>
        <v>45708.262090709024</v>
      </c>
    </row>
    <row r="15" spans="1:11" s="263" customFormat="1" ht="15">
      <c r="A15" s="465" t="s">
        <v>163</v>
      </c>
      <c r="B15" s="260">
        <v>38989.615863062376</v>
      </c>
      <c r="C15" s="260">
        <v>35246.88796370001</v>
      </c>
      <c r="D15" s="262">
        <f t="shared" si="1"/>
        <v>39379.512021693</v>
      </c>
      <c r="E15" s="262">
        <f t="shared" si="1"/>
        <v>35599.35684333701</v>
      </c>
      <c r="F15" s="262">
        <f aca="true" t="shared" si="5" ref="F15:G22">D15*1.03</f>
        <v>40560.89738234379</v>
      </c>
      <c r="G15" s="262">
        <f t="shared" si="2"/>
        <v>36667.33754863712</v>
      </c>
      <c r="H15" s="262">
        <f t="shared" si="3"/>
        <v>41060.89738234379</v>
      </c>
      <c r="I15" s="262">
        <f t="shared" si="3"/>
        <v>37167.33754863712</v>
      </c>
      <c r="J15" s="177">
        <f aca="true" t="shared" si="6" ref="J15:J20">H15*1.02</f>
        <v>41882.115329990665</v>
      </c>
      <c r="K15" s="177">
        <f t="shared" si="4"/>
        <v>37910.684299609864</v>
      </c>
    </row>
    <row r="16" spans="1:11" ht="15">
      <c r="A16" s="464"/>
      <c r="B16" s="256">
        <v>41082.39593954151</v>
      </c>
      <c r="C16" s="256">
        <v>37810.89094686327</v>
      </c>
      <c r="D16" s="258">
        <f t="shared" si="1"/>
        <v>41493.21989893692</v>
      </c>
      <c r="E16" s="258">
        <f t="shared" si="1"/>
        <v>38188.9998563319</v>
      </c>
      <c r="F16" s="258">
        <f t="shared" si="5"/>
        <v>42738.01649590503</v>
      </c>
      <c r="G16" s="258">
        <f t="shared" si="2"/>
        <v>39334.66985202186</v>
      </c>
      <c r="H16" s="258">
        <f t="shared" si="3"/>
        <v>43238.01649590503</v>
      </c>
      <c r="I16" s="258">
        <f t="shared" si="3"/>
        <v>39834.66985202186</v>
      </c>
      <c r="J16" s="179">
        <f t="shared" si="6"/>
        <v>44102.77682582313</v>
      </c>
      <c r="K16" s="179">
        <f t="shared" si="4"/>
        <v>40631.3632490623</v>
      </c>
    </row>
    <row r="17" spans="1:11" ht="15">
      <c r="A17" s="464"/>
      <c r="B17" s="256">
        <v>42595.42599015463</v>
      </c>
      <c r="C17" s="256">
        <v>38989.43058867501</v>
      </c>
      <c r="D17" s="258">
        <f t="shared" si="1"/>
        <v>43021.38025005618</v>
      </c>
      <c r="E17" s="258">
        <f t="shared" si="1"/>
        <v>39379.32489456176</v>
      </c>
      <c r="F17" s="258">
        <f t="shared" si="5"/>
        <v>44312.02165755787</v>
      </c>
      <c r="G17" s="258">
        <f t="shared" si="2"/>
        <v>40560.70464139861</v>
      </c>
      <c r="H17" s="258">
        <f t="shared" si="3"/>
        <v>44812.02165755787</v>
      </c>
      <c r="I17" s="258">
        <f t="shared" si="3"/>
        <v>41060.70464139861</v>
      </c>
      <c r="J17" s="179">
        <f t="shared" si="6"/>
        <v>45708.262090709024</v>
      </c>
      <c r="K17" s="179">
        <f t="shared" si="4"/>
        <v>41881.91873422658</v>
      </c>
    </row>
    <row r="18" spans="1:11" ht="15">
      <c r="A18" s="464"/>
      <c r="B18" s="256">
        <v>44132.93872767088</v>
      </c>
      <c r="C18" s="256">
        <v>41082.39593954151</v>
      </c>
      <c r="D18" s="258">
        <f t="shared" si="1"/>
        <v>44574.26811494759</v>
      </c>
      <c r="E18" s="258">
        <f t="shared" si="1"/>
        <v>41493.21989893692</v>
      </c>
      <c r="F18" s="258">
        <f t="shared" si="5"/>
        <v>45911.49615839602</v>
      </c>
      <c r="G18" s="258">
        <f t="shared" si="2"/>
        <v>42738.01649590503</v>
      </c>
      <c r="H18" s="258">
        <f t="shared" si="3"/>
        <v>46411.49615839602</v>
      </c>
      <c r="I18" s="258">
        <f t="shared" si="3"/>
        <v>43238.01649590503</v>
      </c>
      <c r="J18" s="179">
        <f t="shared" si="6"/>
        <v>47339.72608156394</v>
      </c>
      <c r="K18" s="179">
        <f t="shared" si="4"/>
        <v>44102.77682582313</v>
      </c>
    </row>
    <row r="19" spans="1:11" ht="15">
      <c r="A19" s="464"/>
      <c r="B19" s="256">
        <v>45546.07941571926</v>
      </c>
      <c r="C19" s="256">
        <v>42595.42599015463</v>
      </c>
      <c r="D19" s="258">
        <f t="shared" si="1"/>
        <v>46001.54020987645</v>
      </c>
      <c r="E19" s="258">
        <f t="shared" si="1"/>
        <v>43021.38025005618</v>
      </c>
      <c r="F19" s="258">
        <f t="shared" si="5"/>
        <v>47381.58641617275</v>
      </c>
      <c r="G19" s="258">
        <f t="shared" si="5"/>
        <v>44312.02165755787</v>
      </c>
      <c r="H19" s="258">
        <f aca="true" t="shared" si="7" ref="H19:I22">F19+500</f>
        <v>47881.58641617275</v>
      </c>
      <c r="I19" s="258">
        <f t="shared" si="7"/>
        <v>44812.02165755787</v>
      </c>
      <c r="J19" s="179">
        <f t="shared" si="6"/>
        <v>48839.218144496204</v>
      </c>
      <c r="K19" s="179">
        <f t="shared" si="4"/>
        <v>45708.262090709024</v>
      </c>
    </row>
    <row r="20" spans="1:11" ht="15">
      <c r="A20" s="464"/>
      <c r="B20" s="256">
        <v>46966.07525610051</v>
      </c>
      <c r="C20" s="256">
        <v>44132.93872767088</v>
      </c>
      <c r="D20" s="258">
        <f t="shared" si="1"/>
        <v>47435.736008661515</v>
      </c>
      <c r="E20" s="258">
        <f t="shared" si="1"/>
        <v>44574.26811494759</v>
      </c>
      <c r="F20" s="258">
        <f t="shared" si="5"/>
        <v>48858.80808892136</v>
      </c>
      <c r="G20" s="258">
        <f t="shared" si="5"/>
        <v>45911.49615839602</v>
      </c>
      <c r="H20" s="258">
        <f t="shared" si="7"/>
        <v>49358.80808892136</v>
      </c>
      <c r="I20" s="258">
        <f t="shared" si="7"/>
        <v>46411.49615839602</v>
      </c>
      <c r="J20" s="179">
        <f t="shared" si="6"/>
        <v>50345.98425069979</v>
      </c>
      <c r="K20" s="179">
        <f t="shared" si="4"/>
        <v>47339.72608156394</v>
      </c>
    </row>
    <row r="21" spans="1:11" ht="15">
      <c r="A21" s="464"/>
      <c r="B21" s="256"/>
      <c r="C21" s="256">
        <v>45546.07941571926</v>
      </c>
      <c r="D21" s="258"/>
      <c r="E21" s="258">
        <f t="shared" si="1"/>
        <v>46001.54020987645</v>
      </c>
      <c r="G21" s="258">
        <f t="shared" si="5"/>
        <v>47381.58641617275</v>
      </c>
      <c r="I21" s="258">
        <f t="shared" si="7"/>
        <v>47881.58641617275</v>
      </c>
      <c r="J21" s="179"/>
      <c r="K21" s="179">
        <f t="shared" si="4"/>
        <v>48839.218144496204</v>
      </c>
    </row>
    <row r="22" spans="1:11" ht="15">
      <c r="A22" s="464"/>
      <c r="B22" s="256"/>
      <c r="C22" s="256">
        <v>46966.07525610051</v>
      </c>
      <c r="D22" s="258"/>
      <c r="E22" s="258">
        <f t="shared" si="1"/>
        <v>47435.736008661515</v>
      </c>
      <c r="G22" s="258">
        <f t="shared" si="5"/>
        <v>48858.80808892136</v>
      </c>
      <c r="I22" s="258">
        <f t="shared" si="7"/>
        <v>49358.80808892136</v>
      </c>
      <c r="J22" s="179"/>
      <c r="K22" s="179">
        <f t="shared" si="4"/>
        <v>50345.98425069979</v>
      </c>
    </row>
    <row r="23" spans="1:11" ht="15">
      <c r="A23" s="464"/>
      <c r="J23" s="710"/>
      <c r="K23" s="710"/>
    </row>
    <row r="24" spans="1:11" ht="15">
      <c r="A24" s="464"/>
      <c r="J24" s="710"/>
      <c r="K24" s="710"/>
    </row>
    <row r="25" spans="1:11" ht="15">
      <c r="A25" s="464"/>
      <c r="J25" s="710"/>
      <c r="K25" s="710"/>
    </row>
    <row r="26" spans="1:11" ht="15">
      <c r="A26" s="464"/>
      <c r="J26" s="710"/>
      <c r="K26" s="710"/>
    </row>
    <row r="27" spans="1:11" ht="15">
      <c r="A27" s="464"/>
      <c r="J27" s="710"/>
      <c r="K27" s="710"/>
    </row>
    <row r="28" spans="1:11" ht="15">
      <c r="A28" s="464"/>
      <c r="J28" s="710"/>
      <c r="K28" s="710"/>
    </row>
    <row r="29" spans="1:11" ht="15">
      <c r="A29" s="464"/>
      <c r="J29" s="710"/>
      <c r="K29" s="710"/>
    </row>
    <row r="30" spans="10:11" ht="15">
      <c r="J30" s="710"/>
      <c r="K30" s="710"/>
    </row>
    <row r="31" spans="10:11" ht="15">
      <c r="J31" s="710"/>
      <c r="K31" s="710"/>
    </row>
    <row r="32" spans="1:11" s="32" customFormat="1" ht="30.75" customHeight="1" thickBot="1">
      <c r="A32" s="724" t="s">
        <v>324</v>
      </c>
      <c r="B32" s="725"/>
      <c r="C32" s="725"/>
      <c r="D32" s="725"/>
      <c r="E32" s="725"/>
      <c r="F32" s="725"/>
      <c r="G32" s="725"/>
      <c r="H32" s="725"/>
      <c r="I32" s="726"/>
      <c r="J32" s="710"/>
      <c r="K32" s="710"/>
    </row>
    <row r="33" spans="10:11" ht="15.75" thickTop="1">
      <c r="J33" s="710"/>
      <c r="K33" s="710"/>
    </row>
    <row r="34" spans="10:11" ht="15">
      <c r="J34" s="710"/>
      <c r="K34" s="710"/>
    </row>
    <row r="35" spans="10:11" ht="15">
      <c r="J35" s="710"/>
      <c r="K35" s="710"/>
    </row>
    <row r="36" spans="10:11" ht="15">
      <c r="J36" s="710"/>
      <c r="K36" s="710"/>
    </row>
    <row r="37" spans="10:11" ht="15">
      <c r="J37" s="710"/>
      <c r="K37" s="710"/>
    </row>
    <row r="38" spans="10:11" ht="15">
      <c r="J38" s="710"/>
      <c r="K38" s="710"/>
    </row>
    <row r="39" spans="10:11" ht="15">
      <c r="J39" s="710"/>
      <c r="K39" s="710"/>
    </row>
    <row r="40" spans="10:11" ht="15">
      <c r="J40" s="710"/>
      <c r="K40" s="710"/>
    </row>
    <row r="41" spans="10:11" ht="15">
      <c r="J41" s="710"/>
      <c r="K41" s="710"/>
    </row>
    <row r="42" spans="10:11" ht="15">
      <c r="J42" s="710"/>
      <c r="K42" s="710"/>
    </row>
    <row r="43" spans="10:11" ht="15">
      <c r="J43" s="710"/>
      <c r="K43" s="710"/>
    </row>
    <row r="44" spans="10:11" ht="15">
      <c r="J44" s="710"/>
      <c r="K44" s="710"/>
    </row>
    <row r="45" spans="10:11" ht="15">
      <c r="J45" s="710"/>
      <c r="K45" s="710"/>
    </row>
    <row r="46" spans="10:11" ht="15">
      <c r="J46" s="710"/>
      <c r="K46" s="710"/>
    </row>
    <row r="47" spans="10:11" ht="15">
      <c r="J47" s="710"/>
      <c r="K47" s="710"/>
    </row>
    <row r="48" spans="10:11" ht="15">
      <c r="J48" s="710"/>
      <c r="K48" s="710"/>
    </row>
    <row r="49" spans="10:11" ht="15">
      <c r="J49" s="710"/>
      <c r="K49" s="710"/>
    </row>
    <row r="50" spans="10:11" ht="15">
      <c r="J50" s="710"/>
      <c r="K50" s="710"/>
    </row>
    <row r="51" spans="10:11" ht="15">
      <c r="J51" s="710"/>
      <c r="K51" s="710"/>
    </row>
    <row r="52" spans="10:11" ht="15">
      <c r="J52" s="710"/>
      <c r="K52" s="710"/>
    </row>
    <row r="53" spans="10:11" ht="15">
      <c r="J53" s="710"/>
      <c r="K53" s="710"/>
    </row>
    <row r="54" spans="10:11" ht="15">
      <c r="J54" s="710"/>
      <c r="K54" s="710"/>
    </row>
    <row r="55" spans="10:11" ht="15">
      <c r="J55" s="710"/>
      <c r="K55" s="710"/>
    </row>
    <row r="56" spans="10:11" ht="15">
      <c r="J56" s="710"/>
      <c r="K56" s="710"/>
    </row>
    <row r="57" spans="10:11" ht="15">
      <c r="J57" s="710"/>
      <c r="K57" s="710"/>
    </row>
    <row r="58" spans="10:11" ht="15">
      <c r="J58" s="710"/>
      <c r="K58" s="710"/>
    </row>
    <row r="59" spans="10:11" ht="15">
      <c r="J59" s="710"/>
      <c r="K59" s="710"/>
    </row>
    <row r="60" spans="10:11" ht="15">
      <c r="J60" s="710"/>
      <c r="K60" s="710"/>
    </row>
    <row r="61" spans="10:11" ht="15">
      <c r="J61" s="710"/>
      <c r="K61" s="710"/>
    </row>
    <row r="62" spans="10:11" ht="15">
      <c r="J62" s="710"/>
      <c r="K62" s="710"/>
    </row>
    <row r="63" spans="10:11" ht="15">
      <c r="J63" s="710"/>
      <c r="K63" s="710"/>
    </row>
    <row r="64" spans="10:11" ht="15">
      <c r="J64" s="710"/>
      <c r="K64" s="710"/>
    </row>
    <row r="65" spans="10:11" ht="15">
      <c r="J65" s="710"/>
      <c r="K65" s="710"/>
    </row>
    <row r="66" spans="10:11" ht="15">
      <c r="J66" s="710"/>
      <c r="K66" s="710"/>
    </row>
    <row r="67" spans="10:11" ht="15">
      <c r="J67" s="710"/>
      <c r="K67" s="710"/>
    </row>
    <row r="68" spans="10:11" ht="15">
      <c r="J68" s="710"/>
      <c r="K68" s="710"/>
    </row>
    <row r="69" spans="10:11" ht="15">
      <c r="J69" s="710"/>
      <c r="K69" s="710"/>
    </row>
    <row r="70" spans="10:11" ht="15">
      <c r="J70" s="710"/>
      <c r="K70" s="710"/>
    </row>
    <row r="71" spans="10:11" ht="15">
      <c r="J71" s="710"/>
      <c r="K71" s="710"/>
    </row>
    <row r="72" spans="10:11" ht="15">
      <c r="J72" s="710"/>
      <c r="K72" s="710"/>
    </row>
    <row r="73" spans="10:11" ht="15">
      <c r="J73" s="710"/>
      <c r="K73" s="710"/>
    </row>
    <row r="74" spans="10:11" ht="15">
      <c r="J74" s="710"/>
      <c r="K74" s="710"/>
    </row>
    <row r="75" spans="10:11" ht="15">
      <c r="J75" s="710"/>
      <c r="K75" s="710"/>
    </row>
    <row r="76" spans="10:11" ht="15">
      <c r="J76" s="710"/>
      <c r="K76" s="710"/>
    </row>
    <row r="77" spans="10:11" ht="15">
      <c r="J77" s="710"/>
      <c r="K77" s="710"/>
    </row>
    <row r="78" spans="10:11" ht="15">
      <c r="J78" s="710"/>
      <c r="K78" s="710"/>
    </row>
    <row r="79" spans="10:11" ht="15">
      <c r="J79" s="710"/>
      <c r="K79" s="710"/>
    </row>
    <row r="80" spans="10:11" ht="15">
      <c r="J80" s="710"/>
      <c r="K80" s="710"/>
    </row>
    <row r="81" spans="10:11" ht="15">
      <c r="J81" s="710"/>
      <c r="K81" s="710"/>
    </row>
    <row r="84" spans="10:11" ht="15">
      <c r="J84" s="705"/>
      <c r="K84" s="705"/>
    </row>
  </sheetData>
  <sheetProtection/>
  <mergeCells count="1">
    <mergeCell ref="A32:I32"/>
  </mergeCells>
  <hyperlinks>
    <hyperlink ref="A32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84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K29" sqref="K29"/>
    </sheetView>
  </sheetViews>
  <sheetFormatPr defaultColWidth="7.10546875" defaultRowHeight="15"/>
  <cols>
    <col min="1" max="1" width="31.5546875" style="464" customWidth="1"/>
    <col min="2" max="5" width="18.77734375" style="257" hidden="1" customWidth="1"/>
    <col min="6" max="7" width="23.6640625" style="257" hidden="1" customWidth="1"/>
    <col min="8" max="8" width="9.88671875" style="257" bestFit="1" customWidth="1"/>
    <col min="9" max="9" width="21.88671875" style="257" bestFit="1" customWidth="1"/>
    <col min="10" max="11" width="12.99609375" style="704" customWidth="1"/>
    <col min="12" max="16384" width="7.10546875" style="257" customWidth="1"/>
  </cols>
  <sheetData>
    <row r="1" spans="1:11" s="565" customFormat="1" ht="30.75">
      <c r="A1" s="451" t="s">
        <v>224</v>
      </c>
      <c r="B1" s="303">
        <v>44470</v>
      </c>
      <c r="C1" s="303" t="s">
        <v>160</v>
      </c>
      <c r="D1" s="304">
        <v>44593</v>
      </c>
      <c r="E1" s="267" t="s">
        <v>225</v>
      </c>
      <c r="F1" s="265">
        <v>44594</v>
      </c>
      <c r="G1" s="265" t="s">
        <v>155</v>
      </c>
      <c r="H1" s="303">
        <v>44835</v>
      </c>
      <c r="I1" s="303" t="s">
        <v>226</v>
      </c>
      <c r="J1" s="706">
        <v>44986</v>
      </c>
      <c r="K1" s="707" t="s">
        <v>371</v>
      </c>
    </row>
    <row r="2" spans="1:11" ht="15">
      <c r="A2" s="464" t="s">
        <v>227</v>
      </c>
      <c r="B2" s="306">
        <v>619.95</v>
      </c>
      <c r="C2" s="306">
        <v>566.46</v>
      </c>
      <c r="D2" s="307">
        <f>B2*1.01</f>
        <v>626.1495000000001</v>
      </c>
      <c r="E2" s="307">
        <f>C2*1.01</f>
        <v>572.1246</v>
      </c>
      <c r="F2" s="307">
        <f>D2*1.03</f>
        <v>644.9339850000001</v>
      </c>
      <c r="G2" s="307">
        <f>E2*1.03</f>
        <v>589.288338</v>
      </c>
      <c r="H2" s="307">
        <f>IF(F2*0.01&lt;9.58,F2+9.58,F2*1.01)</f>
        <v>654.5139850000002</v>
      </c>
      <c r="I2" s="307">
        <f>IF(G2*0.01&lt;9.58,G2+9.58,G2*1.01)</f>
        <v>598.868338</v>
      </c>
      <c r="J2" s="710">
        <f>H2*1.02</f>
        <v>667.6042647000002</v>
      </c>
      <c r="K2" s="710">
        <f>I2*1.02</f>
        <v>610.84570476</v>
      </c>
    </row>
    <row r="3" spans="1:11" s="274" customFormat="1" ht="15">
      <c r="A3" s="467" t="s">
        <v>228</v>
      </c>
      <c r="C3" s="297">
        <v>619.95</v>
      </c>
      <c r="D3" s="558"/>
      <c r="E3" s="558">
        <f aca="true" t="shared" si="0" ref="E3:E48">C3*1.01</f>
        <v>626.1495000000001</v>
      </c>
      <c r="F3" s="558"/>
      <c r="G3" s="558">
        <f>E3*1.03</f>
        <v>644.9339850000001</v>
      </c>
      <c r="H3" s="558"/>
      <c r="I3" s="558">
        <f>IF(G3*0.01&lt;9.58,G3+9.58,G3*1.01)</f>
        <v>654.5139850000002</v>
      </c>
      <c r="J3" s="710"/>
      <c r="K3" s="710">
        <f aca="true" t="shared" si="1" ref="J3:K48">I3*1.02</f>
        <v>667.6042647000002</v>
      </c>
    </row>
    <row r="4" spans="1:11" s="263" customFormat="1" ht="15">
      <c r="A4" s="465" t="s">
        <v>229</v>
      </c>
      <c r="B4" s="260">
        <v>39369</v>
      </c>
      <c r="C4" s="260">
        <v>35588</v>
      </c>
      <c r="D4" s="262">
        <f aca="true" t="shared" si="2" ref="D4:D48">B4*1.01</f>
        <v>39762.69</v>
      </c>
      <c r="E4" s="262">
        <f t="shared" si="0"/>
        <v>35943.88</v>
      </c>
      <c r="F4" s="177">
        <f>D4*1.03</f>
        <v>40955.570700000004</v>
      </c>
      <c r="G4" s="177">
        <f>E4*1.03</f>
        <v>37022.1964</v>
      </c>
      <c r="H4" s="262">
        <f>IF(F4*0.01&lt;500,F4+500,F4*1.01)</f>
        <v>41455.570700000004</v>
      </c>
      <c r="I4" s="262">
        <f>IF(G4*0.01&lt;500,G4+500,G4*1.01)</f>
        <v>37522.1964</v>
      </c>
      <c r="J4" s="177">
        <f t="shared" si="1"/>
        <v>42284.682114</v>
      </c>
      <c r="K4" s="177">
        <f t="shared" si="1"/>
        <v>38272.640328</v>
      </c>
    </row>
    <row r="5" spans="1:11" ht="15">
      <c r="A5" s="468"/>
      <c r="B5" s="256">
        <v>41071</v>
      </c>
      <c r="C5" s="256">
        <v>37901</v>
      </c>
      <c r="D5" s="258">
        <f t="shared" si="2"/>
        <v>41481.71</v>
      </c>
      <c r="E5" s="258">
        <f t="shared" si="0"/>
        <v>38280.01</v>
      </c>
      <c r="F5" s="179">
        <f aca="true" t="shared" si="3" ref="F5:G13">D5*1.03</f>
        <v>42726.1613</v>
      </c>
      <c r="G5" s="179">
        <f t="shared" si="3"/>
        <v>39428.4103</v>
      </c>
      <c r="H5" s="258">
        <f aca="true" t="shared" si="4" ref="H5:I20">IF(F5*0.01&lt;500,F5+500,F5*1.01)</f>
        <v>43226.1613</v>
      </c>
      <c r="I5" s="258">
        <f t="shared" si="4"/>
        <v>39928.4103</v>
      </c>
      <c r="J5" s="179">
        <f t="shared" si="1"/>
        <v>44090.684526</v>
      </c>
      <c r="K5" s="179">
        <f t="shared" si="1"/>
        <v>40726.97850600001</v>
      </c>
    </row>
    <row r="6" spans="2:11" ht="15">
      <c r="B6" s="256">
        <v>42807</v>
      </c>
      <c r="C6" s="256">
        <v>39369</v>
      </c>
      <c r="D6" s="258">
        <f t="shared" si="2"/>
        <v>43235.07</v>
      </c>
      <c r="E6" s="258">
        <f t="shared" si="0"/>
        <v>39762.69</v>
      </c>
      <c r="F6" s="179">
        <f t="shared" si="3"/>
        <v>44532.1221</v>
      </c>
      <c r="G6" s="179">
        <f t="shared" si="3"/>
        <v>40955.570700000004</v>
      </c>
      <c r="H6" s="258">
        <f t="shared" si="4"/>
        <v>45032.1221</v>
      </c>
      <c r="I6" s="258">
        <f t="shared" si="4"/>
        <v>41455.570700000004</v>
      </c>
      <c r="J6" s="179">
        <f t="shared" si="1"/>
        <v>45932.764542000004</v>
      </c>
      <c r="K6" s="179">
        <f t="shared" si="1"/>
        <v>42284.682114</v>
      </c>
    </row>
    <row r="7" spans="2:11" ht="15">
      <c r="B7" s="256">
        <v>44181</v>
      </c>
      <c r="C7" s="256">
        <v>41071</v>
      </c>
      <c r="D7" s="258">
        <f t="shared" si="2"/>
        <v>44622.81</v>
      </c>
      <c r="E7" s="258">
        <f t="shared" si="0"/>
        <v>41481.71</v>
      </c>
      <c r="F7" s="179">
        <f t="shared" si="3"/>
        <v>45961.4943</v>
      </c>
      <c r="G7" s="179">
        <f t="shared" si="3"/>
        <v>42726.1613</v>
      </c>
      <c r="H7" s="258">
        <f t="shared" si="4"/>
        <v>46461.4943</v>
      </c>
      <c r="I7" s="258">
        <f t="shared" si="4"/>
        <v>43226.1613</v>
      </c>
      <c r="J7" s="179">
        <f t="shared" si="1"/>
        <v>47390.724186</v>
      </c>
      <c r="K7" s="179">
        <f t="shared" si="1"/>
        <v>44090.684526</v>
      </c>
    </row>
    <row r="8" spans="2:11" ht="15">
      <c r="B8" s="256">
        <v>45565</v>
      </c>
      <c r="C8" s="256">
        <v>42807</v>
      </c>
      <c r="D8" s="258">
        <f t="shared" si="2"/>
        <v>46020.65</v>
      </c>
      <c r="E8" s="258">
        <f t="shared" si="0"/>
        <v>43235.07</v>
      </c>
      <c r="F8" s="179">
        <f t="shared" si="3"/>
        <v>47401.2695</v>
      </c>
      <c r="G8" s="179">
        <f t="shared" si="3"/>
        <v>44532.1221</v>
      </c>
      <c r="H8" s="258">
        <f t="shared" si="4"/>
        <v>47901.2695</v>
      </c>
      <c r="I8" s="258">
        <f t="shared" si="4"/>
        <v>45032.1221</v>
      </c>
      <c r="J8" s="179">
        <f t="shared" si="1"/>
        <v>48859.294890000005</v>
      </c>
      <c r="K8" s="179">
        <f t="shared" si="1"/>
        <v>45932.764542000004</v>
      </c>
    </row>
    <row r="9" spans="2:11" ht="15">
      <c r="B9" s="256">
        <v>46954</v>
      </c>
      <c r="C9" s="256">
        <v>44181</v>
      </c>
      <c r="D9" s="258">
        <f t="shared" si="2"/>
        <v>47423.54</v>
      </c>
      <c r="E9" s="258">
        <f t="shared" si="0"/>
        <v>44622.81</v>
      </c>
      <c r="F9" s="179">
        <f t="shared" si="3"/>
        <v>48846.2462</v>
      </c>
      <c r="G9" s="179">
        <f t="shared" si="3"/>
        <v>45961.4943</v>
      </c>
      <c r="H9" s="258">
        <f t="shared" si="4"/>
        <v>49346.2462</v>
      </c>
      <c r="I9" s="258">
        <f t="shared" si="4"/>
        <v>46461.4943</v>
      </c>
      <c r="J9" s="179">
        <f t="shared" si="1"/>
        <v>50333.171124</v>
      </c>
      <c r="K9" s="179">
        <f t="shared" si="1"/>
        <v>47390.724186</v>
      </c>
    </row>
    <row r="10" spans="2:11" ht="15">
      <c r="B10" s="256">
        <v>48342</v>
      </c>
      <c r="C10" s="256">
        <v>45565</v>
      </c>
      <c r="D10" s="258">
        <f t="shared" si="2"/>
        <v>48825.42</v>
      </c>
      <c r="E10" s="258">
        <f t="shared" si="0"/>
        <v>46020.65</v>
      </c>
      <c r="F10" s="179">
        <f t="shared" si="3"/>
        <v>50290.1826</v>
      </c>
      <c r="G10" s="179">
        <f t="shared" si="3"/>
        <v>47401.2695</v>
      </c>
      <c r="H10" s="258">
        <f t="shared" si="4"/>
        <v>50793.084426</v>
      </c>
      <c r="I10" s="258">
        <f t="shared" si="4"/>
        <v>47901.2695</v>
      </c>
      <c r="J10" s="179">
        <f t="shared" si="1"/>
        <v>51808.946114520004</v>
      </c>
      <c r="K10" s="179">
        <f t="shared" si="1"/>
        <v>48859.294890000005</v>
      </c>
    </row>
    <row r="11" spans="2:11" ht="15">
      <c r="B11" s="256">
        <v>49721</v>
      </c>
      <c r="C11" s="256">
        <v>46954</v>
      </c>
      <c r="D11" s="258">
        <f t="shared" si="2"/>
        <v>50218.21</v>
      </c>
      <c r="E11" s="258">
        <f t="shared" si="0"/>
        <v>47423.54</v>
      </c>
      <c r="F11" s="179">
        <f t="shared" si="3"/>
        <v>51724.7563</v>
      </c>
      <c r="G11" s="179">
        <f t="shared" si="3"/>
        <v>48846.2462</v>
      </c>
      <c r="H11" s="258">
        <f t="shared" si="4"/>
        <v>52242.003863</v>
      </c>
      <c r="I11" s="258">
        <f t="shared" si="4"/>
        <v>49346.2462</v>
      </c>
      <c r="J11" s="179">
        <f t="shared" si="1"/>
        <v>53286.84394026</v>
      </c>
      <c r="K11" s="179">
        <f t="shared" si="1"/>
        <v>50333.171124</v>
      </c>
    </row>
    <row r="12" spans="3:11" ht="15">
      <c r="C12" s="256">
        <v>48342</v>
      </c>
      <c r="D12" s="258"/>
      <c r="E12" s="258">
        <f t="shared" si="0"/>
        <v>48825.42</v>
      </c>
      <c r="F12" s="179"/>
      <c r="G12" s="179">
        <f t="shared" si="3"/>
        <v>50290.1826</v>
      </c>
      <c r="H12" s="258"/>
      <c r="I12" s="258">
        <f t="shared" si="4"/>
        <v>50793.084426</v>
      </c>
      <c r="J12" s="179"/>
      <c r="K12" s="179">
        <f t="shared" si="1"/>
        <v>51808.946114520004</v>
      </c>
    </row>
    <row r="13" spans="1:11" s="274" customFormat="1" ht="15">
      <c r="A13" s="467"/>
      <c r="C13" s="272">
        <v>49721</v>
      </c>
      <c r="D13" s="308"/>
      <c r="E13" s="308">
        <f t="shared" si="0"/>
        <v>50218.21</v>
      </c>
      <c r="F13" s="566"/>
      <c r="G13" s="566">
        <f t="shared" si="3"/>
        <v>51724.7563</v>
      </c>
      <c r="H13" s="308"/>
      <c r="I13" s="308">
        <f t="shared" si="4"/>
        <v>52242.003863</v>
      </c>
      <c r="J13" s="179"/>
      <c r="K13" s="179">
        <f t="shared" si="1"/>
        <v>53286.84394026</v>
      </c>
    </row>
    <row r="14" spans="1:11" s="263" customFormat="1" ht="15">
      <c r="A14" s="465" t="s">
        <v>230</v>
      </c>
      <c r="B14" s="260">
        <v>36028</v>
      </c>
      <c r="C14" s="260">
        <v>33053</v>
      </c>
      <c r="D14" s="262">
        <f t="shared" si="2"/>
        <v>36388.28</v>
      </c>
      <c r="E14" s="262">
        <f t="shared" si="0"/>
        <v>33383.53</v>
      </c>
      <c r="F14" s="262">
        <f aca="true" t="shared" si="5" ref="F14:G48">D14*1.03</f>
        <v>37479.9284</v>
      </c>
      <c r="G14" s="567">
        <f>E14*1.03</f>
        <v>34385.0359</v>
      </c>
      <c r="H14" s="262">
        <f t="shared" si="4"/>
        <v>37979.9284</v>
      </c>
      <c r="I14" s="262">
        <f t="shared" si="4"/>
        <v>34885.0359</v>
      </c>
      <c r="J14" s="177">
        <f t="shared" si="1"/>
        <v>38739.526968</v>
      </c>
      <c r="K14" s="177">
        <f t="shared" si="1"/>
        <v>35582.736618</v>
      </c>
    </row>
    <row r="15" spans="2:11" ht="15">
      <c r="B15" s="256">
        <v>37371</v>
      </c>
      <c r="C15" s="256">
        <v>34864</v>
      </c>
      <c r="D15" s="258">
        <f t="shared" si="2"/>
        <v>37744.71</v>
      </c>
      <c r="E15" s="258">
        <f t="shared" si="0"/>
        <v>35212.64</v>
      </c>
      <c r="F15" s="258">
        <f t="shared" si="5"/>
        <v>38877.0513</v>
      </c>
      <c r="G15" s="436">
        <f>E15*1.03</f>
        <v>36269.0192</v>
      </c>
      <c r="H15" s="258">
        <f t="shared" si="4"/>
        <v>39377.0513</v>
      </c>
      <c r="I15" s="258">
        <f t="shared" si="4"/>
        <v>36769.0192</v>
      </c>
      <c r="J15" s="179">
        <f t="shared" si="1"/>
        <v>40164.592326</v>
      </c>
      <c r="K15" s="179">
        <f t="shared" si="1"/>
        <v>37504.399584000006</v>
      </c>
    </row>
    <row r="16" spans="2:11" ht="15">
      <c r="B16" s="256">
        <v>38574</v>
      </c>
      <c r="C16" s="256">
        <v>36028</v>
      </c>
      <c r="D16" s="258">
        <f t="shared" si="2"/>
        <v>38959.74</v>
      </c>
      <c r="E16" s="258">
        <f t="shared" si="0"/>
        <v>36388.28</v>
      </c>
      <c r="F16" s="258">
        <f t="shared" si="5"/>
        <v>40128.5322</v>
      </c>
      <c r="G16" s="436">
        <f aca="true" t="shared" si="6" ref="G16:G30">E16*1.03</f>
        <v>37479.9284</v>
      </c>
      <c r="H16" s="258">
        <f t="shared" si="4"/>
        <v>40628.5322</v>
      </c>
      <c r="I16" s="258">
        <f t="shared" si="4"/>
        <v>37979.9284</v>
      </c>
      <c r="J16" s="179">
        <f t="shared" si="1"/>
        <v>41441.102844</v>
      </c>
      <c r="K16" s="179">
        <f t="shared" si="1"/>
        <v>38739.526968</v>
      </c>
    </row>
    <row r="17" spans="2:11" ht="15">
      <c r="B17" s="256">
        <v>39750</v>
      </c>
      <c r="C17" s="256">
        <v>37371</v>
      </c>
      <c r="D17" s="258">
        <f t="shared" si="2"/>
        <v>40147.5</v>
      </c>
      <c r="E17" s="258">
        <f t="shared" si="0"/>
        <v>37744.71</v>
      </c>
      <c r="F17" s="258">
        <f t="shared" si="5"/>
        <v>41351.925</v>
      </c>
      <c r="G17" s="436">
        <f t="shared" si="6"/>
        <v>38877.0513</v>
      </c>
      <c r="H17" s="258">
        <f t="shared" si="4"/>
        <v>41851.925</v>
      </c>
      <c r="I17" s="258">
        <f t="shared" si="4"/>
        <v>39377.0513</v>
      </c>
      <c r="J17" s="179">
        <f t="shared" si="1"/>
        <v>42688.963500000005</v>
      </c>
      <c r="K17" s="179">
        <f t="shared" si="1"/>
        <v>40164.592326</v>
      </c>
    </row>
    <row r="18" spans="2:11" ht="15">
      <c r="B18" s="256">
        <v>41938</v>
      </c>
      <c r="C18" s="256">
        <v>38574</v>
      </c>
      <c r="D18" s="258">
        <f t="shared" si="2"/>
        <v>42357.38</v>
      </c>
      <c r="E18" s="258">
        <f t="shared" si="0"/>
        <v>38959.74</v>
      </c>
      <c r="F18" s="258">
        <f t="shared" si="5"/>
        <v>43628.1014</v>
      </c>
      <c r="G18" s="436">
        <f t="shared" si="6"/>
        <v>40128.5322</v>
      </c>
      <c r="H18" s="258">
        <f t="shared" si="4"/>
        <v>44128.1014</v>
      </c>
      <c r="I18" s="258">
        <f t="shared" si="4"/>
        <v>40628.5322</v>
      </c>
      <c r="J18" s="179">
        <f t="shared" si="1"/>
        <v>45010.663428</v>
      </c>
      <c r="K18" s="179">
        <f t="shared" si="1"/>
        <v>41441.102844</v>
      </c>
    </row>
    <row r="19" spans="2:11" ht="15">
      <c r="B19" s="256">
        <v>43449</v>
      </c>
      <c r="C19" s="256">
        <v>39750</v>
      </c>
      <c r="D19" s="258">
        <f t="shared" si="2"/>
        <v>43883.49</v>
      </c>
      <c r="E19" s="258">
        <f t="shared" si="0"/>
        <v>40147.5</v>
      </c>
      <c r="F19" s="258">
        <f t="shared" si="5"/>
        <v>45199.994699999996</v>
      </c>
      <c r="G19" s="436">
        <f t="shared" si="6"/>
        <v>41351.925</v>
      </c>
      <c r="H19" s="258">
        <f t="shared" si="4"/>
        <v>45699.994699999996</v>
      </c>
      <c r="I19" s="258">
        <f t="shared" si="4"/>
        <v>41851.925</v>
      </c>
      <c r="J19" s="179">
        <f t="shared" si="1"/>
        <v>46613.994593999996</v>
      </c>
      <c r="K19" s="179">
        <f t="shared" si="1"/>
        <v>42688.963500000005</v>
      </c>
    </row>
    <row r="20" spans="2:11" ht="15">
      <c r="B20" s="256">
        <v>44932</v>
      </c>
      <c r="C20" s="256">
        <v>41938</v>
      </c>
      <c r="D20" s="258">
        <f t="shared" si="2"/>
        <v>45381.32</v>
      </c>
      <c r="E20" s="258">
        <f t="shared" si="0"/>
        <v>42357.38</v>
      </c>
      <c r="F20" s="258">
        <f t="shared" si="5"/>
        <v>46742.7596</v>
      </c>
      <c r="G20" s="436">
        <f t="shared" si="6"/>
        <v>43628.1014</v>
      </c>
      <c r="H20" s="258">
        <f t="shared" si="4"/>
        <v>47242.7596</v>
      </c>
      <c r="I20" s="258">
        <f t="shared" si="4"/>
        <v>44128.1014</v>
      </c>
      <c r="J20" s="179">
        <f t="shared" si="1"/>
        <v>48187.614792</v>
      </c>
      <c r="K20" s="179">
        <f t="shared" si="1"/>
        <v>45010.663428</v>
      </c>
    </row>
    <row r="21" spans="2:11" ht="15">
      <c r="B21" s="256">
        <v>46455</v>
      </c>
      <c r="C21" s="256">
        <v>43449</v>
      </c>
      <c r="D21" s="258">
        <f t="shared" si="2"/>
        <v>46919.55</v>
      </c>
      <c r="E21" s="258">
        <f t="shared" si="0"/>
        <v>43883.49</v>
      </c>
      <c r="F21" s="258">
        <f t="shared" si="5"/>
        <v>48327.13650000001</v>
      </c>
      <c r="G21" s="436">
        <f t="shared" si="6"/>
        <v>45199.994699999996</v>
      </c>
      <c r="H21" s="258">
        <f aca="true" t="shared" si="7" ref="H21:I48">IF(F21*0.01&lt;500,F21+500,F21*1.01)</f>
        <v>48827.13650000001</v>
      </c>
      <c r="I21" s="258">
        <f aca="true" t="shared" si="8" ref="I21:I30">IF(G21*0.01&lt;500,G21+500,G21*1.01)</f>
        <v>45699.994699999996</v>
      </c>
      <c r="J21" s="179">
        <f t="shared" si="1"/>
        <v>49803.67923000001</v>
      </c>
      <c r="K21" s="179">
        <f t="shared" si="1"/>
        <v>46613.994593999996</v>
      </c>
    </row>
    <row r="22" spans="2:11" ht="15">
      <c r="B22" s="256">
        <v>47974</v>
      </c>
      <c r="C22" s="256">
        <v>44932</v>
      </c>
      <c r="D22" s="258">
        <f t="shared" si="2"/>
        <v>48453.74</v>
      </c>
      <c r="E22" s="258">
        <f t="shared" si="0"/>
        <v>45381.32</v>
      </c>
      <c r="F22" s="258">
        <f t="shared" si="5"/>
        <v>49907.3522</v>
      </c>
      <c r="G22" s="436">
        <f t="shared" si="6"/>
        <v>46742.7596</v>
      </c>
      <c r="H22" s="258">
        <f t="shared" si="7"/>
        <v>50407.3522</v>
      </c>
      <c r="I22" s="258">
        <f t="shared" si="8"/>
        <v>47242.7596</v>
      </c>
      <c r="J22" s="179">
        <f t="shared" si="1"/>
        <v>51415.499244</v>
      </c>
      <c r="K22" s="179">
        <f t="shared" si="1"/>
        <v>48187.614792</v>
      </c>
    </row>
    <row r="23" spans="2:11" ht="15">
      <c r="B23" s="256">
        <v>49687</v>
      </c>
      <c r="C23" s="256">
        <v>46455</v>
      </c>
      <c r="D23" s="258">
        <f t="shared" si="2"/>
        <v>50183.87</v>
      </c>
      <c r="E23" s="258">
        <f t="shared" si="0"/>
        <v>46919.55</v>
      </c>
      <c r="F23" s="258">
        <f t="shared" si="5"/>
        <v>51689.3861</v>
      </c>
      <c r="G23" s="436">
        <f t="shared" si="6"/>
        <v>48327.13650000001</v>
      </c>
      <c r="H23" s="258">
        <f t="shared" si="7"/>
        <v>52206.27996100001</v>
      </c>
      <c r="I23" s="258">
        <f t="shared" si="8"/>
        <v>48827.13650000001</v>
      </c>
      <c r="J23" s="179">
        <f t="shared" si="1"/>
        <v>53250.40556022001</v>
      </c>
      <c r="K23" s="179">
        <f t="shared" si="1"/>
        <v>49803.67923000001</v>
      </c>
    </row>
    <row r="24" spans="2:11" ht="15">
      <c r="B24" s="256">
        <v>51339</v>
      </c>
      <c r="C24" s="256">
        <v>47974</v>
      </c>
      <c r="D24" s="258">
        <f t="shared" si="2"/>
        <v>51852.39</v>
      </c>
      <c r="E24" s="258">
        <f t="shared" si="0"/>
        <v>48453.74</v>
      </c>
      <c r="F24" s="258">
        <f t="shared" si="5"/>
        <v>53407.9617</v>
      </c>
      <c r="G24" s="436">
        <f t="shared" si="6"/>
        <v>49907.3522</v>
      </c>
      <c r="H24" s="258">
        <f t="shared" si="7"/>
        <v>53942.041317</v>
      </c>
      <c r="I24" s="258">
        <f t="shared" si="8"/>
        <v>50407.3522</v>
      </c>
      <c r="J24" s="179">
        <f t="shared" si="1"/>
        <v>55020.88214334</v>
      </c>
      <c r="K24" s="179">
        <f t="shared" si="1"/>
        <v>51415.499244</v>
      </c>
    </row>
    <row r="25" spans="2:11" ht="15">
      <c r="B25" s="256">
        <v>53047</v>
      </c>
      <c r="C25" s="256">
        <v>49687</v>
      </c>
      <c r="D25" s="258">
        <f t="shared" si="2"/>
        <v>53577.47</v>
      </c>
      <c r="E25" s="258">
        <f t="shared" si="0"/>
        <v>50183.87</v>
      </c>
      <c r="F25" s="258">
        <f t="shared" si="5"/>
        <v>55184.7941</v>
      </c>
      <c r="G25" s="436">
        <f t="shared" si="6"/>
        <v>51689.3861</v>
      </c>
      <c r="H25" s="258">
        <f t="shared" si="7"/>
        <v>55736.642041</v>
      </c>
      <c r="I25" s="258">
        <f t="shared" si="8"/>
        <v>52206.27996100001</v>
      </c>
      <c r="J25" s="179">
        <f t="shared" si="1"/>
        <v>56851.37488182</v>
      </c>
      <c r="K25" s="179">
        <f t="shared" si="1"/>
        <v>53250.40556022001</v>
      </c>
    </row>
    <row r="26" spans="2:11" ht="15">
      <c r="B26" s="256">
        <v>54731</v>
      </c>
      <c r="C26" s="256">
        <v>51339</v>
      </c>
      <c r="D26" s="258">
        <f t="shared" si="2"/>
        <v>55278.31</v>
      </c>
      <c r="E26" s="258">
        <f t="shared" si="0"/>
        <v>51852.39</v>
      </c>
      <c r="F26" s="258">
        <f t="shared" si="5"/>
        <v>56936.6593</v>
      </c>
      <c r="G26" s="436">
        <f t="shared" si="6"/>
        <v>53407.9617</v>
      </c>
      <c r="H26" s="258">
        <f t="shared" si="7"/>
        <v>57506.025893</v>
      </c>
      <c r="I26" s="258">
        <f t="shared" si="8"/>
        <v>53942.041317</v>
      </c>
      <c r="J26" s="179">
        <f t="shared" si="1"/>
        <v>58656.14641086</v>
      </c>
      <c r="K26" s="179">
        <f t="shared" si="1"/>
        <v>55020.88214334</v>
      </c>
    </row>
    <row r="27" spans="2:11" ht="15">
      <c r="B27" s="256">
        <v>56468</v>
      </c>
      <c r="C27" s="256">
        <v>53047</v>
      </c>
      <c r="D27" s="258">
        <f t="shared" si="2"/>
        <v>57032.68</v>
      </c>
      <c r="E27" s="258">
        <f t="shared" si="0"/>
        <v>53577.47</v>
      </c>
      <c r="F27" s="258">
        <f t="shared" si="5"/>
        <v>58743.6604</v>
      </c>
      <c r="G27" s="436">
        <f t="shared" si="6"/>
        <v>55184.7941</v>
      </c>
      <c r="H27" s="258">
        <f t="shared" si="7"/>
        <v>59331.097004</v>
      </c>
      <c r="I27" s="258">
        <f t="shared" si="8"/>
        <v>55736.642041</v>
      </c>
      <c r="J27" s="179">
        <f t="shared" si="1"/>
        <v>60517.71894408001</v>
      </c>
      <c r="K27" s="179">
        <f t="shared" si="1"/>
        <v>56851.37488182</v>
      </c>
    </row>
    <row r="28" spans="3:11" ht="15">
      <c r="C28" s="256">
        <v>54731</v>
      </c>
      <c r="D28" s="258"/>
      <c r="E28" s="258">
        <f t="shared" si="0"/>
        <v>55278.31</v>
      </c>
      <c r="F28" s="258"/>
      <c r="G28" s="436">
        <f t="shared" si="6"/>
        <v>56936.6593</v>
      </c>
      <c r="H28" s="258"/>
      <c r="I28" s="258">
        <f t="shared" si="8"/>
        <v>57506.025893</v>
      </c>
      <c r="J28" s="179"/>
      <c r="K28" s="179">
        <f t="shared" si="1"/>
        <v>58656.14641086</v>
      </c>
    </row>
    <row r="29" spans="3:11" ht="15">
      <c r="C29" s="256">
        <v>56468</v>
      </c>
      <c r="D29" s="258"/>
      <c r="E29" s="258">
        <f t="shared" si="0"/>
        <v>57032.68</v>
      </c>
      <c r="F29" s="258"/>
      <c r="G29" s="436">
        <f t="shared" si="6"/>
        <v>58743.6604</v>
      </c>
      <c r="H29" s="258"/>
      <c r="I29" s="258">
        <f t="shared" si="8"/>
        <v>59331.097004</v>
      </c>
      <c r="J29" s="179"/>
      <c r="K29" s="179">
        <f t="shared" si="1"/>
        <v>60517.71894408001</v>
      </c>
    </row>
    <row r="30" spans="1:11" ht="30.75">
      <c r="A30" s="469" t="s">
        <v>22</v>
      </c>
      <c r="B30" s="256">
        <v>57563</v>
      </c>
      <c r="C30" s="256">
        <v>57563</v>
      </c>
      <c r="D30" s="258">
        <f t="shared" si="2"/>
        <v>58138.63</v>
      </c>
      <c r="E30" s="258">
        <f t="shared" si="0"/>
        <v>58138.63</v>
      </c>
      <c r="F30" s="258">
        <f t="shared" si="5"/>
        <v>59882.7889</v>
      </c>
      <c r="G30" s="436">
        <f t="shared" si="6"/>
        <v>59882.7889</v>
      </c>
      <c r="H30" s="258">
        <f t="shared" si="7"/>
        <v>60481.616789</v>
      </c>
      <c r="I30" s="258">
        <f t="shared" si="8"/>
        <v>60481.616789</v>
      </c>
      <c r="J30" s="179">
        <f t="shared" si="1"/>
        <v>61691.24912478</v>
      </c>
      <c r="K30" s="179">
        <f t="shared" si="1"/>
        <v>61691.24912478</v>
      </c>
    </row>
    <row r="31" spans="1:11" s="274" customFormat="1" ht="30.75">
      <c r="A31" s="477" t="s">
        <v>23</v>
      </c>
      <c r="D31" s="308"/>
      <c r="E31" s="308"/>
      <c r="F31" s="308"/>
      <c r="G31" s="308"/>
      <c r="H31" s="308"/>
      <c r="J31" s="179"/>
      <c r="K31" s="179"/>
    </row>
    <row r="32" spans="1:11" s="263" customFormat="1" ht="15">
      <c r="A32" s="465" t="s">
        <v>231</v>
      </c>
      <c r="B32" s="260">
        <v>36368</v>
      </c>
      <c r="C32" s="260">
        <v>33200</v>
      </c>
      <c r="D32" s="262">
        <f t="shared" si="2"/>
        <v>36731.68</v>
      </c>
      <c r="E32" s="262">
        <f t="shared" si="0"/>
        <v>33532</v>
      </c>
      <c r="F32" s="262">
        <f t="shared" si="5"/>
        <v>37833.6304</v>
      </c>
      <c r="G32" s="262">
        <f t="shared" si="5"/>
        <v>34537.96</v>
      </c>
      <c r="H32" s="262">
        <f t="shared" si="7"/>
        <v>38333.6304</v>
      </c>
      <c r="I32" s="262">
        <f t="shared" si="7"/>
        <v>35037.96</v>
      </c>
      <c r="J32" s="177">
        <f t="shared" si="1"/>
        <v>39100.303008</v>
      </c>
      <c r="K32" s="177">
        <f t="shared" si="1"/>
        <v>35738.7192</v>
      </c>
    </row>
    <row r="33" spans="2:11" ht="15">
      <c r="B33" s="256">
        <v>37726</v>
      </c>
      <c r="C33" s="256">
        <v>35195</v>
      </c>
      <c r="D33" s="258">
        <f t="shared" si="2"/>
        <v>38103.26</v>
      </c>
      <c r="E33" s="258">
        <f t="shared" si="0"/>
        <v>35546.95</v>
      </c>
      <c r="F33" s="258">
        <f t="shared" si="5"/>
        <v>39246.357800000005</v>
      </c>
      <c r="G33" s="258">
        <f t="shared" si="5"/>
        <v>36613.358499999995</v>
      </c>
      <c r="H33" s="258">
        <f t="shared" si="7"/>
        <v>39746.357800000005</v>
      </c>
      <c r="I33" s="258">
        <f t="shared" si="7"/>
        <v>37113.358499999995</v>
      </c>
      <c r="J33" s="179">
        <f t="shared" si="1"/>
        <v>40541.284956</v>
      </c>
      <c r="K33" s="179">
        <f t="shared" si="1"/>
        <v>37855.625669999994</v>
      </c>
    </row>
    <row r="34" spans="2:11" ht="15">
      <c r="B34" s="256">
        <v>38943</v>
      </c>
      <c r="C34" s="256">
        <v>36368</v>
      </c>
      <c r="D34" s="258">
        <f t="shared" si="2"/>
        <v>39332.43</v>
      </c>
      <c r="E34" s="258">
        <f t="shared" si="0"/>
        <v>36731.68</v>
      </c>
      <c r="F34" s="258">
        <f t="shared" si="5"/>
        <v>40512.4029</v>
      </c>
      <c r="G34" s="258">
        <f t="shared" si="5"/>
        <v>37833.6304</v>
      </c>
      <c r="H34" s="258">
        <f t="shared" si="7"/>
        <v>41012.4029</v>
      </c>
      <c r="I34" s="258">
        <f t="shared" si="7"/>
        <v>38333.6304</v>
      </c>
      <c r="J34" s="179">
        <f t="shared" si="1"/>
        <v>41832.650958</v>
      </c>
      <c r="K34" s="179">
        <f t="shared" si="1"/>
        <v>39100.303008</v>
      </c>
    </row>
    <row r="35" spans="2:11" ht="15">
      <c r="B35" s="256">
        <v>40128</v>
      </c>
      <c r="C35" s="256">
        <v>37726</v>
      </c>
      <c r="D35" s="258">
        <f t="shared" si="2"/>
        <v>40529.28</v>
      </c>
      <c r="E35" s="258">
        <f t="shared" si="0"/>
        <v>38103.26</v>
      </c>
      <c r="F35" s="258">
        <f t="shared" si="5"/>
        <v>41745.1584</v>
      </c>
      <c r="G35" s="258">
        <f t="shared" si="5"/>
        <v>39246.357800000005</v>
      </c>
      <c r="H35" s="258">
        <f t="shared" si="7"/>
        <v>42245.1584</v>
      </c>
      <c r="I35" s="258">
        <f t="shared" si="7"/>
        <v>39746.357800000005</v>
      </c>
      <c r="J35" s="179">
        <f t="shared" si="1"/>
        <v>43090.061568000005</v>
      </c>
      <c r="K35" s="179">
        <f t="shared" si="1"/>
        <v>40541.284956</v>
      </c>
    </row>
    <row r="36" spans="2:11" ht="15">
      <c r="B36" s="256">
        <v>42297</v>
      </c>
      <c r="C36" s="256">
        <v>38943</v>
      </c>
      <c r="D36" s="258">
        <f t="shared" si="2"/>
        <v>42719.97</v>
      </c>
      <c r="E36" s="258">
        <f t="shared" si="0"/>
        <v>39332.43</v>
      </c>
      <c r="F36" s="258">
        <f t="shared" si="5"/>
        <v>44001.5691</v>
      </c>
      <c r="G36" s="258">
        <f t="shared" si="5"/>
        <v>40512.4029</v>
      </c>
      <c r="H36" s="258">
        <f t="shared" si="7"/>
        <v>44501.5691</v>
      </c>
      <c r="I36" s="258">
        <f t="shared" si="7"/>
        <v>41012.4029</v>
      </c>
      <c r="J36" s="179">
        <f t="shared" si="1"/>
        <v>45391.600482</v>
      </c>
      <c r="K36" s="179">
        <f t="shared" si="1"/>
        <v>41832.650958</v>
      </c>
    </row>
    <row r="37" spans="2:11" ht="15">
      <c r="B37" s="256">
        <v>43818</v>
      </c>
      <c r="C37" s="256">
        <v>40128</v>
      </c>
      <c r="D37" s="258">
        <f t="shared" si="2"/>
        <v>44256.18</v>
      </c>
      <c r="E37" s="258">
        <f t="shared" si="0"/>
        <v>40529.28</v>
      </c>
      <c r="F37" s="258">
        <f t="shared" si="5"/>
        <v>45583.8654</v>
      </c>
      <c r="G37" s="258">
        <f t="shared" si="5"/>
        <v>41745.1584</v>
      </c>
      <c r="H37" s="258">
        <f t="shared" si="7"/>
        <v>46083.8654</v>
      </c>
      <c r="I37" s="258">
        <f t="shared" si="7"/>
        <v>42245.1584</v>
      </c>
      <c r="J37" s="179">
        <f t="shared" si="1"/>
        <v>47005.542708</v>
      </c>
      <c r="K37" s="179">
        <f t="shared" si="1"/>
        <v>43090.061568000005</v>
      </c>
    </row>
    <row r="38" spans="2:11" ht="15">
      <c r="B38" s="256">
        <v>45305</v>
      </c>
      <c r="C38" s="256">
        <v>42297</v>
      </c>
      <c r="D38" s="258">
        <f t="shared" si="2"/>
        <v>45758.05</v>
      </c>
      <c r="E38" s="258">
        <f t="shared" si="0"/>
        <v>42719.97</v>
      </c>
      <c r="F38" s="258">
        <f t="shared" si="5"/>
        <v>47130.79150000001</v>
      </c>
      <c r="G38" s="258">
        <f t="shared" si="5"/>
        <v>44001.5691</v>
      </c>
      <c r="H38" s="258">
        <f t="shared" si="7"/>
        <v>47630.79150000001</v>
      </c>
      <c r="I38" s="258">
        <f t="shared" si="7"/>
        <v>44501.5691</v>
      </c>
      <c r="J38" s="179">
        <f t="shared" si="1"/>
        <v>48583.40733000001</v>
      </c>
      <c r="K38" s="179">
        <f t="shared" si="1"/>
        <v>45391.600482</v>
      </c>
    </row>
    <row r="39" spans="2:11" ht="15">
      <c r="B39" s="256">
        <v>46852</v>
      </c>
      <c r="C39" s="256">
        <v>43818</v>
      </c>
      <c r="D39" s="258">
        <f t="shared" si="2"/>
        <v>47320.52</v>
      </c>
      <c r="E39" s="258">
        <f t="shared" si="0"/>
        <v>44256.18</v>
      </c>
      <c r="F39" s="258">
        <f t="shared" si="5"/>
        <v>48740.1356</v>
      </c>
      <c r="G39" s="258">
        <f t="shared" si="5"/>
        <v>45583.8654</v>
      </c>
      <c r="H39" s="258">
        <f t="shared" si="7"/>
        <v>49240.1356</v>
      </c>
      <c r="I39" s="258">
        <f t="shared" si="7"/>
        <v>46083.8654</v>
      </c>
      <c r="J39" s="179">
        <f t="shared" si="1"/>
        <v>50224.938312000006</v>
      </c>
      <c r="K39" s="179">
        <f t="shared" si="1"/>
        <v>47005.542708</v>
      </c>
    </row>
    <row r="40" spans="2:11" ht="15">
      <c r="B40" s="256">
        <v>48390</v>
      </c>
      <c r="C40" s="256">
        <v>45305</v>
      </c>
      <c r="D40" s="258">
        <f t="shared" si="2"/>
        <v>48873.9</v>
      </c>
      <c r="E40" s="258">
        <f t="shared" si="0"/>
        <v>45758.05</v>
      </c>
      <c r="F40" s="258">
        <f t="shared" si="5"/>
        <v>50340.117000000006</v>
      </c>
      <c r="G40" s="258">
        <f t="shared" si="5"/>
        <v>47130.79150000001</v>
      </c>
      <c r="H40" s="258">
        <f t="shared" si="7"/>
        <v>50843.51817</v>
      </c>
      <c r="I40" s="258">
        <f t="shared" si="7"/>
        <v>47630.79150000001</v>
      </c>
      <c r="J40" s="179">
        <f t="shared" si="1"/>
        <v>51860.3885334</v>
      </c>
      <c r="K40" s="179">
        <f t="shared" si="1"/>
        <v>48583.40733000001</v>
      </c>
    </row>
    <row r="41" spans="2:11" ht="15">
      <c r="B41" s="256">
        <v>50109</v>
      </c>
      <c r="C41" s="256">
        <v>46852</v>
      </c>
      <c r="D41" s="258">
        <f t="shared" si="2"/>
        <v>50610.090000000004</v>
      </c>
      <c r="E41" s="258">
        <f t="shared" si="0"/>
        <v>47320.52</v>
      </c>
      <c r="F41" s="258">
        <f t="shared" si="5"/>
        <v>52128.392700000004</v>
      </c>
      <c r="G41" s="258">
        <f t="shared" si="5"/>
        <v>48740.1356</v>
      </c>
      <c r="H41" s="258">
        <f t="shared" si="7"/>
        <v>52649.67662700001</v>
      </c>
      <c r="I41" s="258">
        <f t="shared" si="7"/>
        <v>49240.1356</v>
      </c>
      <c r="J41" s="179">
        <f t="shared" si="1"/>
        <v>53702.67015954001</v>
      </c>
      <c r="K41" s="179">
        <f t="shared" si="1"/>
        <v>50224.938312000006</v>
      </c>
    </row>
    <row r="42" spans="2:11" ht="15">
      <c r="B42" s="256">
        <v>51789</v>
      </c>
      <c r="C42" s="256">
        <v>48390</v>
      </c>
      <c r="D42" s="258">
        <f t="shared" si="2"/>
        <v>52306.89</v>
      </c>
      <c r="E42" s="258">
        <f t="shared" si="0"/>
        <v>48873.9</v>
      </c>
      <c r="F42" s="258">
        <f t="shared" si="5"/>
        <v>53876.0967</v>
      </c>
      <c r="G42" s="258">
        <f t="shared" si="5"/>
        <v>50340.117000000006</v>
      </c>
      <c r="H42" s="258">
        <f t="shared" si="7"/>
        <v>54414.857667000004</v>
      </c>
      <c r="I42" s="258">
        <f t="shared" si="7"/>
        <v>50843.51817</v>
      </c>
      <c r="J42" s="179">
        <f t="shared" si="1"/>
        <v>55503.15482034</v>
      </c>
      <c r="K42" s="179">
        <f t="shared" si="1"/>
        <v>51860.3885334</v>
      </c>
    </row>
    <row r="43" spans="2:11" ht="15">
      <c r="B43" s="256">
        <v>53511</v>
      </c>
      <c r="C43" s="256">
        <v>50109</v>
      </c>
      <c r="D43" s="258">
        <f t="shared" si="2"/>
        <v>54046.11</v>
      </c>
      <c r="E43" s="258">
        <f t="shared" si="0"/>
        <v>50610.090000000004</v>
      </c>
      <c r="F43" s="258">
        <f t="shared" si="5"/>
        <v>55667.4933</v>
      </c>
      <c r="G43" s="258">
        <f t="shared" si="5"/>
        <v>52128.392700000004</v>
      </c>
      <c r="H43" s="258">
        <f t="shared" si="7"/>
        <v>56224.168233000004</v>
      </c>
      <c r="I43" s="258">
        <f t="shared" si="7"/>
        <v>52649.67662700001</v>
      </c>
      <c r="J43" s="179">
        <f t="shared" si="1"/>
        <v>57348.651597660006</v>
      </c>
      <c r="K43" s="179">
        <f t="shared" si="1"/>
        <v>53702.67015954001</v>
      </c>
    </row>
    <row r="44" spans="2:11" ht="15">
      <c r="B44" s="256">
        <v>55208</v>
      </c>
      <c r="C44" s="256">
        <v>51789</v>
      </c>
      <c r="D44" s="258">
        <f t="shared" si="2"/>
        <v>55760.08</v>
      </c>
      <c r="E44" s="258">
        <f t="shared" si="0"/>
        <v>52306.89</v>
      </c>
      <c r="F44" s="258">
        <f t="shared" si="5"/>
        <v>57432.8824</v>
      </c>
      <c r="G44" s="258">
        <f t="shared" si="5"/>
        <v>53876.0967</v>
      </c>
      <c r="H44" s="258">
        <f t="shared" si="7"/>
        <v>58007.211224000006</v>
      </c>
      <c r="I44" s="258">
        <f t="shared" si="7"/>
        <v>54414.857667000004</v>
      </c>
      <c r="J44" s="179">
        <f t="shared" si="1"/>
        <v>59167.355448480004</v>
      </c>
      <c r="K44" s="179">
        <f t="shared" si="1"/>
        <v>55503.15482034</v>
      </c>
    </row>
    <row r="45" spans="2:11" ht="15">
      <c r="B45" s="256">
        <v>56971</v>
      </c>
      <c r="C45" s="256">
        <v>53511</v>
      </c>
      <c r="D45" s="258">
        <f t="shared" si="2"/>
        <v>57540.71</v>
      </c>
      <c r="E45" s="258">
        <f t="shared" si="0"/>
        <v>54046.11</v>
      </c>
      <c r="F45" s="258">
        <f t="shared" si="5"/>
        <v>59266.931300000004</v>
      </c>
      <c r="G45" s="258">
        <f t="shared" si="5"/>
        <v>55667.4933</v>
      </c>
      <c r="H45" s="258">
        <f t="shared" si="7"/>
        <v>59859.600613</v>
      </c>
      <c r="I45" s="258">
        <f t="shared" si="7"/>
        <v>56224.168233000004</v>
      </c>
      <c r="J45" s="179">
        <f t="shared" si="1"/>
        <v>61056.79262526</v>
      </c>
      <c r="K45" s="179">
        <f t="shared" si="1"/>
        <v>57348.651597660006</v>
      </c>
    </row>
    <row r="46" spans="3:11" ht="15">
      <c r="C46" s="256">
        <v>55208</v>
      </c>
      <c r="D46" s="258"/>
      <c r="E46" s="258">
        <f t="shared" si="0"/>
        <v>55760.08</v>
      </c>
      <c r="F46" s="258"/>
      <c r="G46" s="258">
        <f t="shared" si="5"/>
        <v>57432.8824</v>
      </c>
      <c r="H46" s="258"/>
      <c r="I46" s="258">
        <f t="shared" si="7"/>
        <v>58007.211224000006</v>
      </c>
      <c r="J46" s="179"/>
      <c r="K46" s="179">
        <f t="shared" si="1"/>
        <v>59167.355448480004</v>
      </c>
    </row>
    <row r="47" spans="3:11" ht="15">
      <c r="C47" s="256">
        <v>56971</v>
      </c>
      <c r="D47" s="258"/>
      <c r="E47" s="258">
        <f t="shared" si="0"/>
        <v>57540.71</v>
      </c>
      <c r="F47" s="258"/>
      <c r="G47" s="258">
        <f t="shared" si="5"/>
        <v>59266.931300000004</v>
      </c>
      <c r="H47" s="258"/>
      <c r="I47" s="258">
        <f t="shared" si="7"/>
        <v>59859.600613</v>
      </c>
      <c r="J47" s="179"/>
      <c r="K47" s="179">
        <f t="shared" si="1"/>
        <v>61056.79262526</v>
      </c>
    </row>
    <row r="48" spans="1:11" s="310" customFormat="1" ht="30.75">
      <c r="A48" s="469" t="s">
        <v>232</v>
      </c>
      <c r="B48" s="309">
        <v>58068</v>
      </c>
      <c r="C48" s="309">
        <v>58068</v>
      </c>
      <c r="D48" s="258">
        <f t="shared" si="2"/>
        <v>58648.68</v>
      </c>
      <c r="E48" s="258">
        <f t="shared" si="0"/>
        <v>58648.68</v>
      </c>
      <c r="F48" s="258">
        <f t="shared" si="5"/>
        <v>60408.140400000004</v>
      </c>
      <c r="G48" s="258">
        <f t="shared" si="5"/>
        <v>60408.140400000004</v>
      </c>
      <c r="H48" s="258">
        <f t="shared" si="7"/>
        <v>61012.22180400001</v>
      </c>
      <c r="I48" s="258">
        <f t="shared" si="7"/>
        <v>61012.22180400001</v>
      </c>
      <c r="J48" s="179">
        <f t="shared" si="1"/>
        <v>62232.46624008001</v>
      </c>
      <c r="K48" s="179">
        <f t="shared" si="1"/>
        <v>62232.46624008001</v>
      </c>
    </row>
    <row r="49" spans="6:11" ht="15">
      <c r="F49" s="307"/>
      <c r="I49" s="258"/>
      <c r="J49" s="710"/>
      <c r="K49" s="710"/>
    </row>
    <row r="50" spans="6:11" ht="15">
      <c r="F50" s="307"/>
      <c r="J50" s="710"/>
      <c r="K50" s="710"/>
    </row>
    <row r="51" spans="6:11" ht="15">
      <c r="F51" s="307"/>
      <c r="J51" s="710"/>
      <c r="K51" s="710"/>
    </row>
    <row r="52" spans="6:11" ht="15">
      <c r="F52" s="307"/>
      <c r="J52" s="710"/>
      <c r="K52" s="710"/>
    </row>
    <row r="53" spans="6:11" ht="15">
      <c r="F53" s="307"/>
      <c r="J53" s="710"/>
      <c r="K53" s="710"/>
    </row>
    <row r="54" spans="6:11" ht="15">
      <c r="F54" s="307"/>
      <c r="J54" s="710"/>
      <c r="K54" s="710"/>
    </row>
    <row r="55" spans="6:11" ht="15">
      <c r="F55" s="307"/>
      <c r="J55" s="710"/>
      <c r="K55" s="710"/>
    </row>
    <row r="56" spans="6:11" ht="15">
      <c r="F56" s="307"/>
      <c r="J56" s="710"/>
      <c r="K56" s="710"/>
    </row>
    <row r="57" spans="6:11" ht="15">
      <c r="F57" s="307"/>
      <c r="J57" s="710"/>
      <c r="K57" s="710"/>
    </row>
    <row r="58" spans="10:11" ht="15">
      <c r="J58" s="710"/>
      <c r="K58" s="710"/>
    </row>
    <row r="59" spans="1:11" s="32" customFormat="1" ht="30.75" customHeight="1" thickBot="1">
      <c r="A59" s="724" t="s">
        <v>324</v>
      </c>
      <c r="B59" s="725"/>
      <c r="C59" s="725"/>
      <c r="D59" s="725"/>
      <c r="E59" s="725"/>
      <c r="F59" s="725"/>
      <c r="G59" s="725"/>
      <c r="H59" s="725"/>
      <c r="I59" s="726"/>
      <c r="J59" s="710"/>
      <c r="K59" s="710"/>
    </row>
    <row r="60" spans="10:11" ht="15.75" thickTop="1">
      <c r="J60" s="710"/>
      <c r="K60" s="710"/>
    </row>
    <row r="61" spans="10:11" ht="15">
      <c r="J61" s="710"/>
      <c r="K61" s="710"/>
    </row>
    <row r="62" spans="10:11" ht="15">
      <c r="J62" s="710"/>
      <c r="K62" s="710"/>
    </row>
    <row r="63" spans="10:11" ht="15">
      <c r="J63" s="710"/>
      <c r="K63" s="710"/>
    </row>
    <row r="64" spans="10:11" ht="15">
      <c r="J64" s="710"/>
      <c r="K64" s="710"/>
    </row>
    <row r="65" spans="10:11" ht="15">
      <c r="J65" s="710"/>
      <c r="K65" s="710"/>
    </row>
    <row r="66" spans="10:11" ht="15">
      <c r="J66" s="710"/>
      <c r="K66" s="710"/>
    </row>
    <row r="67" spans="10:11" ht="15">
      <c r="J67" s="710"/>
      <c r="K67" s="710"/>
    </row>
    <row r="68" spans="10:11" ht="15">
      <c r="J68" s="710"/>
      <c r="K68" s="710"/>
    </row>
    <row r="69" spans="10:11" ht="15">
      <c r="J69" s="710"/>
      <c r="K69" s="710"/>
    </row>
    <row r="70" spans="10:11" ht="15">
      <c r="J70" s="710"/>
      <c r="K70" s="710"/>
    </row>
    <row r="71" spans="10:11" ht="15">
      <c r="J71" s="710"/>
      <c r="K71" s="710"/>
    </row>
    <row r="72" spans="10:11" ht="15">
      <c r="J72" s="710"/>
      <c r="K72" s="710"/>
    </row>
    <row r="73" spans="10:11" ht="15">
      <c r="J73" s="710"/>
      <c r="K73" s="710"/>
    </row>
    <row r="74" spans="10:11" ht="15">
      <c r="J74" s="710"/>
      <c r="K74" s="710"/>
    </row>
    <row r="75" spans="10:11" ht="15">
      <c r="J75" s="710"/>
      <c r="K75" s="710"/>
    </row>
    <row r="76" spans="10:11" ht="15">
      <c r="J76" s="710"/>
      <c r="K76" s="710"/>
    </row>
    <row r="77" spans="10:11" ht="15">
      <c r="J77" s="710"/>
      <c r="K77" s="710"/>
    </row>
    <row r="78" spans="10:11" ht="15">
      <c r="J78" s="710"/>
      <c r="K78" s="710"/>
    </row>
    <row r="79" spans="10:11" ht="15">
      <c r="J79" s="710"/>
      <c r="K79" s="710"/>
    </row>
    <row r="80" spans="10:11" ht="15">
      <c r="J80" s="710"/>
      <c r="K80" s="710"/>
    </row>
    <row r="81" spans="10:11" ht="15">
      <c r="J81" s="710"/>
      <c r="K81" s="710"/>
    </row>
    <row r="84" spans="10:11" ht="15">
      <c r="J84" s="705"/>
      <c r="K84" s="705"/>
    </row>
  </sheetData>
  <sheetProtection/>
  <mergeCells count="1">
    <mergeCell ref="A59:I59"/>
  </mergeCells>
  <hyperlinks>
    <hyperlink ref="A59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Q216"/>
  <sheetViews>
    <sheetView zoomScalePageLayoutView="0" workbookViewId="0" topLeftCell="G178">
      <selection activeCell="J207" sqref="J207"/>
    </sheetView>
  </sheetViews>
  <sheetFormatPr defaultColWidth="7.10546875" defaultRowHeight="15"/>
  <cols>
    <col min="1" max="1" width="61.6640625" style="474" bestFit="1" customWidth="1"/>
    <col min="2" max="2" width="14.99609375" style="290" hidden="1" customWidth="1"/>
    <col min="3" max="3" width="16.3359375" style="278" hidden="1" customWidth="1"/>
    <col min="4" max="4" width="16.77734375" style="278" hidden="1" customWidth="1"/>
    <col min="5" max="5" width="20.77734375" style="278" hidden="1" customWidth="1"/>
    <col min="6" max="6" width="11.88671875" style="290" hidden="1" customWidth="1"/>
    <col min="7" max="7" width="12.6640625" style="290" bestFit="1" customWidth="1"/>
    <col min="8" max="8" width="11.88671875" style="278" bestFit="1" customWidth="1"/>
    <col min="9" max="9" width="12.6640625" style="278" bestFit="1" customWidth="1"/>
    <col min="10" max="10" width="11.88671875" style="704" bestFit="1" customWidth="1"/>
    <col min="11" max="11" width="11.10546875" style="704" bestFit="1" customWidth="1"/>
    <col min="12" max="12" width="9.88671875" style="278" bestFit="1" customWidth="1"/>
    <col min="13" max="13" width="10.99609375" style="278" bestFit="1" customWidth="1"/>
    <col min="14" max="14" width="9.88671875" style="278" bestFit="1" customWidth="1"/>
    <col min="15" max="15" width="8.3359375" style="278" bestFit="1" customWidth="1"/>
    <col min="16" max="17" width="11.88671875" style="278" bestFit="1" customWidth="1"/>
    <col min="18" max="18" width="9.88671875" style="278" bestFit="1" customWidth="1"/>
    <col min="19" max="20" width="8.3359375" style="278" bestFit="1" customWidth="1"/>
    <col min="21" max="21" width="12.88671875" style="278" customWidth="1"/>
    <col min="22" max="16384" width="7.10546875" style="278" customWidth="1"/>
  </cols>
  <sheetData>
    <row r="1" spans="1:13" s="563" customFormat="1" ht="29.25" customHeight="1">
      <c r="A1" s="451" t="s">
        <v>233</v>
      </c>
      <c r="B1" s="265">
        <v>44470</v>
      </c>
      <c r="C1" s="265" t="s">
        <v>160</v>
      </c>
      <c r="D1" s="266">
        <v>44593</v>
      </c>
      <c r="E1" s="267" t="s">
        <v>135</v>
      </c>
      <c r="F1" s="267">
        <v>44594</v>
      </c>
      <c r="G1" s="267" t="s">
        <v>234</v>
      </c>
      <c r="H1" s="265">
        <v>44835</v>
      </c>
      <c r="I1" s="265" t="s">
        <v>235</v>
      </c>
      <c r="J1" s="706">
        <v>44986</v>
      </c>
      <c r="K1" s="707" t="s">
        <v>371</v>
      </c>
      <c r="L1" s="265"/>
      <c r="M1" s="265"/>
    </row>
    <row r="2" spans="1:11" s="292" customFormat="1" ht="15.75">
      <c r="A2" s="473" t="s">
        <v>236</v>
      </c>
      <c r="B2" s="311">
        <v>96948</v>
      </c>
      <c r="D2" s="311">
        <f aca="true" t="shared" si="0" ref="D2:E65">B2*1.01</f>
        <v>97917.48</v>
      </c>
      <c r="F2" s="311">
        <f>D2*1.03</f>
        <v>100855.0044</v>
      </c>
      <c r="G2" s="311"/>
      <c r="H2" s="311">
        <f aca="true" t="shared" si="1" ref="H2:H37">IF(F2*0.01&lt;500,F2+500,F2*1.01)</f>
        <v>101863.55444400001</v>
      </c>
      <c r="J2" s="179">
        <f>H2*1.02</f>
        <v>103900.82553288002</v>
      </c>
      <c r="K2" s="179"/>
    </row>
    <row r="3" spans="2:11" ht="15.75">
      <c r="B3" s="290">
        <v>100108</v>
      </c>
      <c r="D3" s="290">
        <f t="shared" si="0"/>
        <v>101109.08</v>
      </c>
      <c r="F3" s="289">
        <f aca="true" t="shared" si="2" ref="F3:G66">D3*1.03</f>
        <v>104142.3524</v>
      </c>
      <c r="G3" s="289"/>
      <c r="H3" s="289">
        <f t="shared" si="1"/>
        <v>105183.775924</v>
      </c>
      <c r="I3" s="271"/>
      <c r="J3" s="179">
        <f aca="true" t="shared" si="3" ref="J3:K66">H3*1.02</f>
        <v>107287.45144248</v>
      </c>
      <c r="K3" s="179"/>
    </row>
    <row r="4" spans="2:11" ht="15.75">
      <c r="B4" s="290">
        <v>103239</v>
      </c>
      <c r="D4" s="290">
        <f t="shared" si="0"/>
        <v>104271.39</v>
      </c>
      <c r="F4" s="289">
        <f t="shared" si="2"/>
        <v>107399.5317</v>
      </c>
      <c r="G4" s="289"/>
      <c r="H4" s="289">
        <f t="shared" si="1"/>
        <v>108473.52701700001</v>
      </c>
      <c r="I4" s="271"/>
      <c r="J4" s="179">
        <f t="shared" si="3"/>
        <v>110642.99755734002</v>
      </c>
      <c r="K4" s="179"/>
    </row>
    <row r="5" spans="2:11" ht="15.75">
      <c r="B5" s="290">
        <v>106363</v>
      </c>
      <c r="D5" s="290">
        <f t="shared" si="0"/>
        <v>107426.63</v>
      </c>
      <c r="F5" s="289">
        <f t="shared" si="2"/>
        <v>110649.42890000001</v>
      </c>
      <c r="G5" s="289"/>
      <c r="H5" s="289">
        <f t="shared" si="1"/>
        <v>111755.92318900001</v>
      </c>
      <c r="I5" s="271"/>
      <c r="J5" s="179">
        <f t="shared" si="3"/>
        <v>113991.04165278001</v>
      </c>
      <c r="K5" s="179"/>
    </row>
    <row r="6" spans="2:11" ht="15.75">
      <c r="B6" s="290">
        <v>109505</v>
      </c>
      <c r="D6" s="290">
        <f t="shared" si="0"/>
        <v>110600.05</v>
      </c>
      <c r="F6" s="289">
        <f t="shared" si="2"/>
        <v>113918.0515</v>
      </c>
      <c r="G6" s="289"/>
      <c r="H6" s="289">
        <f t="shared" si="1"/>
        <v>115057.232015</v>
      </c>
      <c r="I6" s="271"/>
      <c r="J6" s="179">
        <f t="shared" si="3"/>
        <v>117358.3766553</v>
      </c>
      <c r="K6" s="179"/>
    </row>
    <row r="7" spans="2:11" ht="15.75">
      <c r="B7" s="290">
        <v>112635</v>
      </c>
      <c r="D7" s="290">
        <f t="shared" si="0"/>
        <v>113761.35</v>
      </c>
      <c r="F7" s="289">
        <f t="shared" si="2"/>
        <v>117174.19050000001</v>
      </c>
      <c r="G7" s="289"/>
      <c r="H7" s="289">
        <f t="shared" si="1"/>
        <v>118345.93240500001</v>
      </c>
      <c r="I7" s="271"/>
      <c r="J7" s="179">
        <f t="shared" si="3"/>
        <v>120712.85105310002</v>
      </c>
      <c r="K7" s="179"/>
    </row>
    <row r="8" spans="2:11" ht="15.75">
      <c r="B8" s="290">
        <v>115765</v>
      </c>
      <c r="D8" s="290">
        <f t="shared" si="0"/>
        <v>116922.65</v>
      </c>
      <c r="F8" s="289">
        <f t="shared" si="2"/>
        <v>120430.32949999999</v>
      </c>
      <c r="G8" s="289"/>
      <c r="H8" s="289">
        <f t="shared" si="1"/>
        <v>121634.632795</v>
      </c>
      <c r="J8" s="179">
        <f t="shared" si="3"/>
        <v>124067.3254509</v>
      </c>
      <c r="K8" s="179"/>
    </row>
    <row r="9" spans="1:11" s="292" customFormat="1" ht="15.75">
      <c r="A9" s="473" t="s">
        <v>237</v>
      </c>
      <c r="B9" s="311">
        <v>73297</v>
      </c>
      <c r="D9" s="311">
        <f t="shared" si="0"/>
        <v>74029.97</v>
      </c>
      <c r="F9" s="311">
        <f t="shared" si="2"/>
        <v>76250.8691</v>
      </c>
      <c r="G9" s="311"/>
      <c r="H9" s="311">
        <f t="shared" si="1"/>
        <v>77013.37779099999</v>
      </c>
      <c r="J9" s="177">
        <f t="shared" si="3"/>
        <v>78553.64534681999</v>
      </c>
      <c r="K9" s="177"/>
    </row>
    <row r="10" spans="2:11" ht="15.75">
      <c r="B10" s="290">
        <v>76205</v>
      </c>
      <c r="D10" s="290">
        <f t="shared" si="0"/>
        <v>76967.05</v>
      </c>
      <c r="F10" s="289">
        <f t="shared" si="2"/>
        <v>79276.06150000001</v>
      </c>
      <c r="G10" s="289"/>
      <c r="H10" s="289">
        <f t="shared" si="1"/>
        <v>80068.82211500002</v>
      </c>
      <c r="I10" s="271"/>
      <c r="J10" s="179">
        <f t="shared" si="3"/>
        <v>81670.19855730001</v>
      </c>
      <c r="K10" s="179"/>
    </row>
    <row r="11" spans="2:11" ht="15.75">
      <c r="B11" s="290">
        <v>79123</v>
      </c>
      <c r="D11" s="290">
        <f t="shared" si="0"/>
        <v>79914.23</v>
      </c>
      <c r="F11" s="289">
        <f t="shared" si="2"/>
        <v>82311.6569</v>
      </c>
      <c r="G11" s="289"/>
      <c r="H11" s="289">
        <f t="shared" si="1"/>
        <v>83134.773469</v>
      </c>
      <c r="I11" s="271"/>
      <c r="J11" s="179">
        <f t="shared" si="3"/>
        <v>84797.46893838001</v>
      </c>
      <c r="K11" s="179"/>
    </row>
    <row r="12" spans="2:11" ht="15.75">
      <c r="B12" s="290">
        <v>82049</v>
      </c>
      <c r="D12" s="290">
        <f t="shared" si="0"/>
        <v>82869.49</v>
      </c>
      <c r="F12" s="289">
        <f t="shared" si="2"/>
        <v>85355.57470000001</v>
      </c>
      <c r="G12" s="289"/>
      <c r="H12" s="289">
        <f t="shared" si="1"/>
        <v>86209.13044700002</v>
      </c>
      <c r="I12" s="271"/>
      <c r="J12" s="179">
        <f t="shared" si="3"/>
        <v>87933.31305594002</v>
      </c>
      <c r="K12" s="179"/>
    </row>
    <row r="13" spans="2:11" ht="15.75">
      <c r="B13" s="290">
        <v>84946</v>
      </c>
      <c r="D13" s="290">
        <f t="shared" si="0"/>
        <v>85795.46</v>
      </c>
      <c r="F13" s="289">
        <f t="shared" si="2"/>
        <v>88369.32380000001</v>
      </c>
      <c r="G13" s="289"/>
      <c r="H13" s="289">
        <f t="shared" si="1"/>
        <v>89253.01703800002</v>
      </c>
      <c r="I13" s="271"/>
      <c r="J13" s="179">
        <f t="shared" si="3"/>
        <v>91038.07737876002</v>
      </c>
      <c r="K13" s="179"/>
    </row>
    <row r="14" spans="2:11" ht="15.75">
      <c r="B14" s="290">
        <v>87871</v>
      </c>
      <c r="D14" s="290">
        <f t="shared" si="0"/>
        <v>88749.71</v>
      </c>
      <c r="F14" s="289">
        <f t="shared" si="2"/>
        <v>91412.20130000002</v>
      </c>
      <c r="G14" s="289"/>
      <c r="H14" s="289">
        <f t="shared" si="1"/>
        <v>92326.32331300002</v>
      </c>
      <c r="I14" s="271"/>
      <c r="J14" s="179">
        <f t="shared" si="3"/>
        <v>94172.84977926001</v>
      </c>
      <c r="K14" s="179"/>
    </row>
    <row r="15" spans="2:11" ht="15.75">
      <c r="B15" s="290">
        <v>90788</v>
      </c>
      <c r="D15" s="290">
        <f t="shared" si="0"/>
        <v>91695.88</v>
      </c>
      <c r="F15" s="289">
        <f t="shared" si="2"/>
        <v>94446.75640000001</v>
      </c>
      <c r="G15" s="289"/>
      <c r="H15" s="289">
        <f t="shared" si="1"/>
        <v>95391.22396400002</v>
      </c>
      <c r="I15" s="271"/>
      <c r="J15" s="179">
        <f t="shared" si="3"/>
        <v>97299.04844328001</v>
      </c>
      <c r="K15" s="179"/>
    </row>
    <row r="16" spans="2:11" ht="15.75">
      <c r="B16" s="290">
        <v>93703</v>
      </c>
      <c r="D16" s="290">
        <f t="shared" si="0"/>
        <v>94640.03</v>
      </c>
      <c r="F16" s="289">
        <f t="shared" si="2"/>
        <v>97479.2309</v>
      </c>
      <c r="G16" s="289"/>
      <c r="H16" s="289">
        <f t="shared" si="1"/>
        <v>98454.02320899999</v>
      </c>
      <c r="I16" s="271"/>
      <c r="J16" s="179">
        <f t="shared" si="3"/>
        <v>100423.10367318</v>
      </c>
      <c r="K16" s="179"/>
    </row>
    <row r="17" spans="2:11" ht="15.75">
      <c r="B17" s="290">
        <v>96614</v>
      </c>
      <c r="D17" s="290">
        <f t="shared" si="0"/>
        <v>97580.14</v>
      </c>
      <c r="F17" s="289">
        <f t="shared" si="2"/>
        <v>100507.5442</v>
      </c>
      <c r="G17" s="289"/>
      <c r="H17" s="289">
        <f t="shared" si="1"/>
        <v>101512.619642</v>
      </c>
      <c r="J17" s="179">
        <f t="shared" si="3"/>
        <v>103542.87203484001</v>
      </c>
      <c r="K17" s="179"/>
    </row>
    <row r="18" spans="1:11" s="292" customFormat="1" ht="15.75">
      <c r="A18" s="473" t="s">
        <v>238</v>
      </c>
      <c r="B18" s="311">
        <v>61359</v>
      </c>
      <c r="D18" s="311">
        <f t="shared" si="0"/>
        <v>61972.590000000004</v>
      </c>
      <c r="F18" s="311">
        <f t="shared" si="2"/>
        <v>63831.767700000004</v>
      </c>
      <c r="G18" s="311"/>
      <c r="H18" s="311">
        <f t="shared" si="1"/>
        <v>64470.085377</v>
      </c>
      <c r="J18" s="177">
        <f t="shared" si="3"/>
        <v>65759.48708454</v>
      </c>
      <c r="K18" s="177"/>
    </row>
    <row r="19" spans="2:11" ht="15.75">
      <c r="B19" s="290">
        <v>64184</v>
      </c>
      <c r="D19" s="290">
        <f t="shared" si="0"/>
        <v>64825.840000000004</v>
      </c>
      <c r="F19" s="289">
        <f t="shared" si="2"/>
        <v>66770.6152</v>
      </c>
      <c r="G19" s="289"/>
      <c r="H19" s="289">
        <f t="shared" si="1"/>
        <v>67438.321352</v>
      </c>
      <c r="I19" s="271"/>
      <c r="J19" s="179">
        <f t="shared" si="3"/>
        <v>68787.08777904</v>
      </c>
      <c r="K19" s="179"/>
    </row>
    <row r="20" spans="2:11" ht="15.75">
      <c r="B20" s="290">
        <v>74114</v>
      </c>
      <c r="D20" s="290">
        <f t="shared" si="0"/>
        <v>74855.14</v>
      </c>
      <c r="F20" s="289">
        <f t="shared" si="2"/>
        <v>77100.7942</v>
      </c>
      <c r="G20" s="289"/>
      <c r="H20" s="289">
        <f t="shared" si="1"/>
        <v>77871.802142</v>
      </c>
      <c r="I20" s="271"/>
      <c r="J20" s="179">
        <f t="shared" si="3"/>
        <v>79429.23818484</v>
      </c>
      <c r="K20" s="179"/>
    </row>
    <row r="21" spans="2:11" ht="15.75">
      <c r="B21" s="290">
        <v>76723</v>
      </c>
      <c r="D21" s="290">
        <f t="shared" si="0"/>
        <v>77490.23</v>
      </c>
      <c r="F21" s="289">
        <f t="shared" si="2"/>
        <v>79814.9369</v>
      </c>
      <c r="G21" s="289"/>
      <c r="H21" s="289">
        <f t="shared" si="1"/>
        <v>80613.086269</v>
      </c>
      <c r="I21" s="271"/>
      <c r="J21" s="179">
        <f t="shared" si="3"/>
        <v>82225.34799438</v>
      </c>
      <c r="K21" s="179"/>
    </row>
    <row r="22" spans="2:11" ht="15.75">
      <c r="B22" s="290">
        <v>79340</v>
      </c>
      <c r="D22" s="290">
        <f t="shared" si="0"/>
        <v>80133.4</v>
      </c>
      <c r="F22" s="289">
        <f t="shared" si="2"/>
        <v>82537.402</v>
      </c>
      <c r="G22" s="289"/>
      <c r="H22" s="289">
        <f t="shared" si="1"/>
        <v>83362.77602</v>
      </c>
      <c r="I22" s="271"/>
      <c r="J22" s="179">
        <f t="shared" si="3"/>
        <v>85030.0315404</v>
      </c>
      <c r="K22" s="179"/>
    </row>
    <row r="23" spans="2:11" ht="15.75">
      <c r="B23" s="290">
        <v>81965</v>
      </c>
      <c r="D23" s="290">
        <f t="shared" si="0"/>
        <v>82784.65</v>
      </c>
      <c r="F23" s="289">
        <f t="shared" si="2"/>
        <v>85268.1895</v>
      </c>
      <c r="G23" s="289"/>
      <c r="H23" s="289">
        <f t="shared" si="1"/>
        <v>86120.871395</v>
      </c>
      <c r="I23" s="271"/>
      <c r="J23" s="179">
        <f t="shared" si="3"/>
        <v>87843.2888229</v>
      </c>
      <c r="K23" s="179"/>
    </row>
    <row r="24" spans="2:11" ht="15.75">
      <c r="B24" s="290">
        <v>84593</v>
      </c>
      <c r="D24" s="290">
        <f t="shared" si="0"/>
        <v>85438.93000000001</v>
      </c>
      <c r="F24" s="289">
        <f t="shared" si="2"/>
        <v>88002.09790000001</v>
      </c>
      <c r="G24" s="289"/>
      <c r="H24" s="289">
        <f t="shared" si="1"/>
        <v>88882.11887900002</v>
      </c>
      <c r="I24" s="271"/>
      <c r="J24" s="179">
        <f t="shared" si="3"/>
        <v>90659.76125658002</v>
      </c>
      <c r="K24" s="179"/>
    </row>
    <row r="25" spans="2:11" ht="15.75">
      <c r="B25" s="290">
        <v>87212</v>
      </c>
      <c r="D25" s="290">
        <f t="shared" si="0"/>
        <v>88084.12</v>
      </c>
      <c r="F25" s="289">
        <f t="shared" si="2"/>
        <v>90726.6436</v>
      </c>
      <c r="G25" s="289"/>
      <c r="H25" s="289">
        <f t="shared" si="1"/>
        <v>91633.910036</v>
      </c>
      <c r="I25" s="271"/>
      <c r="J25" s="179">
        <f t="shared" si="3"/>
        <v>93466.58823672</v>
      </c>
      <c r="K25" s="179"/>
    </row>
    <row r="26" spans="2:11" ht="15.75">
      <c r="B26" s="290">
        <v>89824</v>
      </c>
      <c r="D26" s="290">
        <f t="shared" si="0"/>
        <v>90722.24</v>
      </c>
      <c r="F26" s="289">
        <f t="shared" si="2"/>
        <v>93443.9072</v>
      </c>
      <c r="G26" s="289"/>
      <c r="H26" s="289">
        <f t="shared" si="1"/>
        <v>94378.346272</v>
      </c>
      <c r="I26" s="271"/>
      <c r="J26" s="179">
        <f t="shared" si="3"/>
        <v>96265.91319744</v>
      </c>
      <c r="K26" s="179"/>
    </row>
    <row r="27" spans="2:11" ht="15.75">
      <c r="B27" s="290">
        <v>92449</v>
      </c>
      <c r="D27" s="290">
        <f t="shared" si="0"/>
        <v>93373.49</v>
      </c>
      <c r="F27" s="289">
        <f t="shared" si="2"/>
        <v>96174.69470000001</v>
      </c>
      <c r="G27" s="289"/>
      <c r="H27" s="289">
        <f t="shared" si="1"/>
        <v>97136.44164700001</v>
      </c>
      <c r="I27" s="271"/>
      <c r="J27" s="179">
        <f t="shared" si="3"/>
        <v>99079.17047994002</v>
      </c>
      <c r="K27" s="179"/>
    </row>
    <row r="28" spans="2:11" ht="15.75">
      <c r="B28" s="290">
        <v>95076</v>
      </c>
      <c r="D28" s="290">
        <f t="shared" si="0"/>
        <v>96026.76</v>
      </c>
      <c r="F28" s="289">
        <f t="shared" si="2"/>
        <v>98907.5628</v>
      </c>
      <c r="G28" s="289"/>
      <c r="H28" s="289">
        <f t="shared" si="1"/>
        <v>99896.638428</v>
      </c>
      <c r="J28" s="179">
        <f t="shared" si="3"/>
        <v>101894.57119656</v>
      </c>
      <c r="K28" s="179"/>
    </row>
    <row r="29" spans="1:11" s="292" customFormat="1" ht="15.75">
      <c r="A29" s="473" t="s">
        <v>76</v>
      </c>
      <c r="B29" s="311">
        <v>54703</v>
      </c>
      <c r="D29" s="311">
        <f t="shared" si="0"/>
        <v>55250.03</v>
      </c>
      <c r="F29" s="311">
        <f t="shared" si="2"/>
        <v>56907.5309</v>
      </c>
      <c r="G29" s="311"/>
      <c r="H29" s="311">
        <f t="shared" si="1"/>
        <v>57476.606209</v>
      </c>
      <c r="J29" s="177">
        <f t="shared" si="3"/>
        <v>58626.138333179995</v>
      </c>
      <c r="K29" s="177"/>
    </row>
    <row r="30" spans="2:11" ht="15.75">
      <c r="B30" s="290">
        <v>64422</v>
      </c>
      <c r="D30" s="290">
        <f t="shared" si="0"/>
        <v>65066.22</v>
      </c>
      <c r="F30" s="289">
        <f t="shared" si="2"/>
        <v>67018.2066</v>
      </c>
      <c r="G30" s="289"/>
      <c r="H30" s="289">
        <f t="shared" si="1"/>
        <v>67688.388666</v>
      </c>
      <c r="I30" s="271"/>
      <c r="J30" s="179">
        <f t="shared" si="3"/>
        <v>69042.15643932</v>
      </c>
      <c r="K30" s="179"/>
    </row>
    <row r="31" spans="2:11" ht="15.75">
      <c r="B31" s="290">
        <v>67869</v>
      </c>
      <c r="D31" s="290">
        <f t="shared" si="0"/>
        <v>68547.69</v>
      </c>
      <c r="F31" s="289">
        <f t="shared" si="2"/>
        <v>70604.1207</v>
      </c>
      <c r="G31" s="289"/>
      <c r="H31" s="289">
        <f t="shared" si="1"/>
        <v>71310.161907</v>
      </c>
      <c r="I31" s="271"/>
      <c r="J31" s="179">
        <f t="shared" si="3"/>
        <v>72736.36514514001</v>
      </c>
      <c r="K31" s="179"/>
    </row>
    <row r="32" spans="2:11" ht="15.75">
      <c r="B32" s="290">
        <v>70241</v>
      </c>
      <c r="D32" s="290">
        <f t="shared" si="0"/>
        <v>70943.41</v>
      </c>
      <c r="F32" s="289">
        <f t="shared" si="2"/>
        <v>73071.7123</v>
      </c>
      <c r="G32" s="289"/>
      <c r="H32" s="289">
        <f t="shared" si="1"/>
        <v>73802.429423</v>
      </c>
      <c r="I32" s="271"/>
      <c r="J32" s="179">
        <f t="shared" si="3"/>
        <v>75278.47801146</v>
      </c>
      <c r="K32" s="179"/>
    </row>
    <row r="33" spans="2:11" ht="15.75">
      <c r="B33" s="290">
        <v>73707</v>
      </c>
      <c r="D33" s="290">
        <f t="shared" si="0"/>
        <v>74444.07</v>
      </c>
      <c r="F33" s="289">
        <f t="shared" si="2"/>
        <v>76677.39210000001</v>
      </c>
      <c r="G33" s="289"/>
      <c r="H33" s="289">
        <f t="shared" si="1"/>
        <v>77444.16602100001</v>
      </c>
      <c r="I33" s="271"/>
      <c r="J33" s="179">
        <f t="shared" si="3"/>
        <v>78993.04934142002</v>
      </c>
      <c r="K33" s="179"/>
    </row>
    <row r="34" spans="2:11" ht="15.75">
      <c r="B34" s="290">
        <v>77211</v>
      </c>
      <c r="D34" s="290">
        <f t="shared" si="0"/>
        <v>77983.11</v>
      </c>
      <c r="F34" s="289">
        <f t="shared" si="2"/>
        <v>80322.6033</v>
      </c>
      <c r="G34" s="289"/>
      <c r="H34" s="289">
        <f t="shared" si="1"/>
        <v>81125.829333</v>
      </c>
      <c r="I34" s="271"/>
      <c r="J34" s="179">
        <f t="shared" si="3"/>
        <v>82748.34591966</v>
      </c>
      <c r="K34" s="179"/>
    </row>
    <row r="35" spans="2:11" ht="15.75">
      <c r="B35" s="290">
        <v>80698</v>
      </c>
      <c r="D35" s="290">
        <f t="shared" si="0"/>
        <v>81504.98</v>
      </c>
      <c r="F35" s="289">
        <f t="shared" si="2"/>
        <v>83950.12939999999</v>
      </c>
      <c r="G35" s="289"/>
      <c r="H35" s="289">
        <f t="shared" si="1"/>
        <v>84789.63069399999</v>
      </c>
      <c r="I35" s="271"/>
      <c r="J35" s="179">
        <f t="shared" si="3"/>
        <v>86485.42330787999</v>
      </c>
      <c r="K35" s="179"/>
    </row>
    <row r="36" spans="2:11" ht="15.75">
      <c r="B36" s="290">
        <v>84184</v>
      </c>
      <c r="D36" s="290">
        <f t="shared" si="0"/>
        <v>85025.84</v>
      </c>
      <c r="F36" s="289">
        <f t="shared" si="2"/>
        <v>87576.6152</v>
      </c>
      <c r="G36" s="289"/>
      <c r="H36" s="289">
        <f t="shared" si="1"/>
        <v>88452.381352</v>
      </c>
      <c r="I36" s="271"/>
      <c r="J36" s="179">
        <f t="shared" si="3"/>
        <v>90221.42897903999</v>
      </c>
      <c r="K36" s="179"/>
    </row>
    <row r="37" spans="2:11" ht="15.75">
      <c r="B37" s="290">
        <v>87670</v>
      </c>
      <c r="D37" s="290">
        <f t="shared" si="0"/>
        <v>88546.7</v>
      </c>
      <c r="F37" s="289">
        <f t="shared" si="2"/>
        <v>91203.101</v>
      </c>
      <c r="G37" s="289"/>
      <c r="H37" s="289">
        <f t="shared" si="1"/>
        <v>92115.13201</v>
      </c>
      <c r="J37" s="179">
        <f t="shared" si="3"/>
        <v>93957.4346502</v>
      </c>
      <c r="K37" s="179"/>
    </row>
    <row r="38" spans="1:11" s="292" customFormat="1" ht="15.75">
      <c r="A38" s="473" t="s">
        <v>8</v>
      </c>
      <c r="B38" s="311">
        <v>45494</v>
      </c>
      <c r="C38" s="311">
        <v>41101</v>
      </c>
      <c r="D38" s="311">
        <f t="shared" si="0"/>
        <v>45948.94</v>
      </c>
      <c r="E38" s="311">
        <f t="shared" si="0"/>
        <v>41512.01</v>
      </c>
      <c r="F38" s="311">
        <f t="shared" si="2"/>
        <v>47327.408200000005</v>
      </c>
      <c r="G38" s="311">
        <f t="shared" si="2"/>
        <v>42757.3703</v>
      </c>
      <c r="H38" s="311">
        <f>IF(F38*0.01&lt;500,F38+500,F38*1.01)</f>
        <v>47827.408200000005</v>
      </c>
      <c r="I38" s="311">
        <f>IF(G38*0.01&lt;500,G38+500,G38*1.01)</f>
        <v>43257.3703</v>
      </c>
      <c r="J38" s="177">
        <f t="shared" si="3"/>
        <v>48783.956364000005</v>
      </c>
      <c r="K38" s="177">
        <f t="shared" si="3"/>
        <v>44122.517706000006</v>
      </c>
    </row>
    <row r="39" spans="2:11" ht="15.75">
      <c r="B39" s="290">
        <v>47269</v>
      </c>
      <c r="C39" s="290">
        <v>43513</v>
      </c>
      <c r="D39" s="290">
        <f t="shared" si="0"/>
        <v>47741.69</v>
      </c>
      <c r="E39" s="290">
        <f t="shared" si="0"/>
        <v>43948.13</v>
      </c>
      <c r="F39" s="289">
        <f t="shared" si="2"/>
        <v>49173.94070000001</v>
      </c>
      <c r="G39" s="289">
        <f t="shared" si="2"/>
        <v>45266.573899999996</v>
      </c>
      <c r="H39" s="289">
        <f aca="true" t="shared" si="4" ref="H39:I47">IF(F39*0.01&lt;500,F39+500,F39*1.01)</f>
        <v>49673.94070000001</v>
      </c>
      <c r="I39" s="289">
        <f t="shared" si="4"/>
        <v>45766.573899999996</v>
      </c>
      <c r="J39" s="179">
        <f t="shared" si="3"/>
        <v>50667.41951400001</v>
      </c>
      <c r="K39" s="179">
        <f t="shared" si="3"/>
        <v>46681.905377999996</v>
      </c>
    </row>
    <row r="40" spans="2:11" ht="15.75">
      <c r="B40" s="290">
        <v>49081</v>
      </c>
      <c r="C40" s="290">
        <v>45494</v>
      </c>
      <c r="D40" s="290">
        <f t="shared" si="0"/>
        <v>49571.81</v>
      </c>
      <c r="E40" s="290">
        <f t="shared" si="0"/>
        <v>45948.94</v>
      </c>
      <c r="F40" s="289">
        <f t="shared" si="2"/>
        <v>51058.9643</v>
      </c>
      <c r="G40" s="289">
        <f t="shared" si="2"/>
        <v>47327.408200000005</v>
      </c>
      <c r="H40" s="289">
        <f t="shared" si="4"/>
        <v>51569.553943</v>
      </c>
      <c r="I40" s="289">
        <f t="shared" si="4"/>
        <v>47827.408200000005</v>
      </c>
      <c r="J40" s="179">
        <f t="shared" si="3"/>
        <v>52600.94502186</v>
      </c>
      <c r="K40" s="179">
        <f t="shared" si="3"/>
        <v>48783.956364000005</v>
      </c>
    </row>
    <row r="41" spans="2:11" ht="15.75">
      <c r="B41" s="290">
        <v>50522</v>
      </c>
      <c r="C41" s="290">
        <v>47269</v>
      </c>
      <c r="D41" s="290">
        <f t="shared" si="0"/>
        <v>51027.22</v>
      </c>
      <c r="E41" s="290">
        <f t="shared" si="0"/>
        <v>47741.69</v>
      </c>
      <c r="F41" s="289">
        <f t="shared" si="2"/>
        <v>52558.0366</v>
      </c>
      <c r="G41" s="289">
        <f t="shared" si="2"/>
        <v>49173.94070000001</v>
      </c>
      <c r="H41" s="289">
        <f t="shared" si="4"/>
        <v>53083.616966</v>
      </c>
      <c r="I41" s="289">
        <f t="shared" si="4"/>
        <v>49673.94070000001</v>
      </c>
      <c r="J41" s="179">
        <f t="shared" si="3"/>
        <v>54145.28930532</v>
      </c>
      <c r="K41" s="179">
        <f t="shared" si="3"/>
        <v>50667.41951400001</v>
      </c>
    </row>
    <row r="42" spans="2:11" ht="15.75">
      <c r="B42" s="290">
        <v>51994</v>
      </c>
      <c r="C42" s="290">
        <v>49081</v>
      </c>
      <c r="D42" s="290">
        <f t="shared" si="0"/>
        <v>52513.94</v>
      </c>
      <c r="E42" s="290">
        <f t="shared" si="0"/>
        <v>49571.81</v>
      </c>
      <c r="F42" s="289">
        <f t="shared" si="2"/>
        <v>54089.3582</v>
      </c>
      <c r="G42" s="289">
        <f t="shared" si="2"/>
        <v>51058.9643</v>
      </c>
      <c r="H42" s="289">
        <f t="shared" si="4"/>
        <v>54630.251782</v>
      </c>
      <c r="I42" s="289">
        <f t="shared" si="4"/>
        <v>51569.553943</v>
      </c>
      <c r="J42" s="179">
        <f t="shared" si="3"/>
        <v>55722.85681764</v>
      </c>
      <c r="K42" s="179">
        <f t="shared" si="3"/>
        <v>52600.94502186</v>
      </c>
    </row>
    <row r="43" spans="2:11" ht="15.75">
      <c r="B43" s="290">
        <v>53453</v>
      </c>
      <c r="C43" s="290">
        <v>50522</v>
      </c>
      <c r="D43" s="290">
        <f t="shared" si="0"/>
        <v>53987.53</v>
      </c>
      <c r="E43" s="290">
        <f t="shared" si="0"/>
        <v>51027.22</v>
      </c>
      <c r="F43" s="289">
        <f t="shared" si="2"/>
        <v>55607.1559</v>
      </c>
      <c r="G43" s="289">
        <f t="shared" si="2"/>
        <v>52558.0366</v>
      </c>
      <c r="H43" s="289">
        <f t="shared" si="4"/>
        <v>56163.227459</v>
      </c>
      <c r="I43" s="289">
        <f t="shared" si="4"/>
        <v>53083.616966</v>
      </c>
      <c r="J43" s="179">
        <f t="shared" si="3"/>
        <v>57286.49200818</v>
      </c>
      <c r="K43" s="179">
        <f t="shared" si="3"/>
        <v>54145.28930532</v>
      </c>
    </row>
    <row r="44" spans="2:11" ht="15.75">
      <c r="B44" s="290">
        <v>54924</v>
      </c>
      <c r="C44" s="290">
        <v>51994</v>
      </c>
      <c r="D44" s="290">
        <f t="shared" si="0"/>
        <v>55473.24</v>
      </c>
      <c r="E44" s="290">
        <f t="shared" si="0"/>
        <v>52513.94</v>
      </c>
      <c r="F44" s="289">
        <f t="shared" si="2"/>
        <v>57137.4372</v>
      </c>
      <c r="G44" s="289">
        <f t="shared" si="2"/>
        <v>54089.3582</v>
      </c>
      <c r="H44" s="289">
        <f t="shared" si="4"/>
        <v>57708.811572</v>
      </c>
      <c r="I44" s="289">
        <f t="shared" si="4"/>
        <v>54630.251782</v>
      </c>
      <c r="J44" s="179">
        <f t="shared" si="3"/>
        <v>58862.98780344</v>
      </c>
      <c r="K44" s="179">
        <f t="shared" si="3"/>
        <v>55722.85681764</v>
      </c>
    </row>
    <row r="45" spans="2:11" ht="15.75">
      <c r="B45" s="290">
        <v>56377</v>
      </c>
      <c r="C45" s="290">
        <v>53453</v>
      </c>
      <c r="D45" s="290">
        <f t="shared" si="0"/>
        <v>56940.770000000004</v>
      </c>
      <c r="E45" s="290">
        <f t="shared" si="0"/>
        <v>53987.53</v>
      </c>
      <c r="F45" s="289">
        <f t="shared" si="2"/>
        <v>58648.99310000001</v>
      </c>
      <c r="G45" s="289">
        <f t="shared" si="2"/>
        <v>55607.1559</v>
      </c>
      <c r="H45" s="289">
        <f t="shared" si="4"/>
        <v>59235.48303100001</v>
      </c>
      <c r="I45" s="289">
        <f t="shared" si="4"/>
        <v>56163.227459</v>
      </c>
      <c r="J45" s="179">
        <f t="shared" si="3"/>
        <v>60420.19269162001</v>
      </c>
      <c r="K45" s="179">
        <f t="shared" si="3"/>
        <v>57286.49200818</v>
      </c>
    </row>
    <row r="46" spans="3:11" ht="15.75">
      <c r="C46" s="290">
        <v>54924</v>
      </c>
      <c r="D46" s="290"/>
      <c r="E46" s="290">
        <f t="shared" si="0"/>
        <v>55473.24</v>
      </c>
      <c r="F46" s="289"/>
      <c r="G46" s="289">
        <f t="shared" si="2"/>
        <v>57137.4372</v>
      </c>
      <c r="H46" s="289"/>
      <c r="I46" s="289">
        <f t="shared" si="4"/>
        <v>57708.811572</v>
      </c>
      <c r="J46" s="179"/>
      <c r="K46" s="179">
        <f t="shared" si="3"/>
        <v>58862.98780344</v>
      </c>
    </row>
    <row r="47" spans="3:11" ht="15.75">
      <c r="C47" s="290">
        <v>56377</v>
      </c>
      <c r="D47" s="290"/>
      <c r="E47" s="290">
        <f t="shared" si="0"/>
        <v>56940.770000000004</v>
      </c>
      <c r="F47" s="289"/>
      <c r="G47" s="289">
        <f t="shared" si="2"/>
        <v>58648.99310000001</v>
      </c>
      <c r="H47" s="289"/>
      <c r="I47" s="289">
        <f t="shared" si="4"/>
        <v>59235.48303100001</v>
      </c>
      <c r="J47" s="179"/>
      <c r="K47" s="179">
        <f t="shared" si="3"/>
        <v>60420.19269162001</v>
      </c>
    </row>
    <row r="48" spans="1:11" s="292" customFormat="1" ht="15.75">
      <c r="A48" s="473" t="s">
        <v>13</v>
      </c>
      <c r="B48" s="311">
        <v>51340</v>
      </c>
      <c r="C48" s="311"/>
      <c r="D48" s="311">
        <f t="shared" si="0"/>
        <v>51853.4</v>
      </c>
      <c r="F48" s="311">
        <f t="shared" si="2"/>
        <v>53409.002</v>
      </c>
      <c r="G48" s="311"/>
      <c r="H48" s="311">
        <f aca="true" t="shared" si="5" ref="H48:I102">IF(F48*0.01&lt;500,F48+500,F48*1.01)</f>
        <v>53943.092020000004</v>
      </c>
      <c r="J48" s="177">
        <f t="shared" si="3"/>
        <v>55021.953860400004</v>
      </c>
      <c r="K48" s="177"/>
    </row>
    <row r="49" spans="2:11" ht="15.75">
      <c r="B49" s="290">
        <v>52595</v>
      </c>
      <c r="C49" s="290"/>
      <c r="D49" s="290">
        <f t="shared" si="0"/>
        <v>53120.95</v>
      </c>
      <c r="F49" s="289">
        <f t="shared" si="2"/>
        <v>54714.578499999996</v>
      </c>
      <c r="G49" s="289"/>
      <c r="H49" s="289">
        <f t="shared" si="5"/>
        <v>55261.724285</v>
      </c>
      <c r="I49" s="271"/>
      <c r="J49" s="179">
        <f t="shared" si="3"/>
        <v>56366.958770699996</v>
      </c>
      <c r="K49" s="179"/>
    </row>
    <row r="50" spans="2:11" ht="15.75">
      <c r="B50" s="290">
        <v>54062</v>
      </c>
      <c r="C50" s="290"/>
      <c r="D50" s="290">
        <f t="shared" si="0"/>
        <v>54602.62</v>
      </c>
      <c r="F50" s="289">
        <f t="shared" si="2"/>
        <v>56240.6986</v>
      </c>
      <c r="G50" s="289"/>
      <c r="H50" s="289">
        <f t="shared" si="5"/>
        <v>56803.105586000005</v>
      </c>
      <c r="I50" s="271"/>
      <c r="J50" s="179">
        <f t="shared" si="3"/>
        <v>57939.167697720004</v>
      </c>
      <c r="K50" s="179"/>
    </row>
    <row r="51" spans="2:11" ht="15.75">
      <c r="B51" s="290">
        <v>55534</v>
      </c>
      <c r="C51" s="290"/>
      <c r="D51" s="290">
        <f t="shared" si="0"/>
        <v>56089.340000000004</v>
      </c>
      <c r="F51" s="289">
        <f t="shared" si="2"/>
        <v>57772.020200000006</v>
      </c>
      <c r="G51" s="289"/>
      <c r="H51" s="289">
        <f t="shared" si="5"/>
        <v>58349.74040200001</v>
      </c>
      <c r="I51" s="271"/>
      <c r="J51" s="179">
        <f t="shared" si="3"/>
        <v>59516.73521004001</v>
      </c>
      <c r="K51" s="179"/>
    </row>
    <row r="52" spans="2:11" ht="15.75">
      <c r="B52" s="290">
        <v>57008</v>
      </c>
      <c r="C52" s="290"/>
      <c r="D52" s="290">
        <f t="shared" si="0"/>
        <v>57578.08</v>
      </c>
      <c r="F52" s="289">
        <f t="shared" si="2"/>
        <v>59305.4224</v>
      </c>
      <c r="G52" s="289"/>
      <c r="H52" s="289">
        <f t="shared" si="5"/>
        <v>59898.476624</v>
      </c>
      <c r="I52" s="271"/>
      <c r="J52" s="179">
        <f t="shared" si="3"/>
        <v>61096.44615648</v>
      </c>
      <c r="K52" s="179"/>
    </row>
    <row r="53" spans="2:11" ht="15.75">
      <c r="B53" s="290">
        <v>58325</v>
      </c>
      <c r="C53" s="290"/>
      <c r="D53" s="290">
        <f t="shared" si="0"/>
        <v>58908.25</v>
      </c>
      <c r="F53" s="289">
        <f t="shared" si="2"/>
        <v>60675.497500000005</v>
      </c>
      <c r="G53" s="289"/>
      <c r="H53" s="289">
        <f t="shared" si="5"/>
        <v>61282.25247500001</v>
      </c>
      <c r="I53" s="271"/>
      <c r="J53" s="179">
        <f t="shared" si="3"/>
        <v>62507.89752450001</v>
      </c>
      <c r="K53" s="179"/>
    </row>
    <row r="54" spans="2:11" ht="15.75">
      <c r="B54" s="290">
        <v>59666</v>
      </c>
      <c r="C54" s="290"/>
      <c r="D54" s="290">
        <f t="shared" si="0"/>
        <v>60262.66</v>
      </c>
      <c r="F54" s="289">
        <f t="shared" si="2"/>
        <v>62070.539800000006</v>
      </c>
      <c r="G54" s="289"/>
      <c r="H54" s="289">
        <f t="shared" si="5"/>
        <v>62691.245198000004</v>
      </c>
      <c r="I54" s="271"/>
      <c r="J54" s="179">
        <f t="shared" si="3"/>
        <v>63945.07010196</v>
      </c>
      <c r="K54" s="179"/>
    </row>
    <row r="55" spans="2:11" ht="15.75">
      <c r="B55" s="290">
        <v>60971</v>
      </c>
      <c r="C55" s="290"/>
      <c r="D55" s="290">
        <f t="shared" si="0"/>
        <v>61580.71</v>
      </c>
      <c r="F55" s="289">
        <f t="shared" si="2"/>
        <v>63428.1313</v>
      </c>
      <c r="G55" s="289"/>
      <c r="H55" s="289">
        <f t="shared" si="5"/>
        <v>64062.412613</v>
      </c>
      <c r="I55" s="271"/>
      <c r="J55" s="179">
        <f t="shared" si="3"/>
        <v>65343.660865260004</v>
      </c>
      <c r="K55" s="179"/>
    </row>
    <row r="56" spans="2:11" ht="15.75">
      <c r="B56" s="290">
        <v>62270</v>
      </c>
      <c r="C56" s="290"/>
      <c r="D56" s="290">
        <f t="shared" si="0"/>
        <v>62892.7</v>
      </c>
      <c r="F56" s="289">
        <f t="shared" si="2"/>
        <v>64779.481</v>
      </c>
      <c r="G56" s="289"/>
      <c r="H56" s="289">
        <f t="shared" si="5"/>
        <v>65427.27581</v>
      </c>
      <c r="I56" s="271"/>
      <c r="J56" s="179">
        <f t="shared" si="3"/>
        <v>66735.8213262</v>
      </c>
      <c r="K56" s="179"/>
    </row>
    <row r="57" spans="2:11" ht="15.75">
      <c r="B57" s="290">
        <v>64502</v>
      </c>
      <c r="C57" s="290"/>
      <c r="D57" s="290">
        <f t="shared" si="0"/>
        <v>65147.020000000004</v>
      </c>
      <c r="F57" s="289">
        <f t="shared" si="2"/>
        <v>67101.4306</v>
      </c>
      <c r="G57" s="289"/>
      <c r="H57" s="289">
        <f t="shared" si="5"/>
        <v>67772.444906</v>
      </c>
      <c r="I57" s="271"/>
      <c r="J57" s="179">
        <f t="shared" si="3"/>
        <v>69127.89380412</v>
      </c>
      <c r="K57" s="179"/>
    </row>
    <row r="58" spans="2:11" ht="15.75">
      <c r="B58" s="290">
        <v>66743</v>
      </c>
      <c r="C58" s="290"/>
      <c r="D58" s="290">
        <f t="shared" si="0"/>
        <v>67410.43000000001</v>
      </c>
      <c r="F58" s="289">
        <f t="shared" si="2"/>
        <v>69432.74290000001</v>
      </c>
      <c r="G58" s="289"/>
      <c r="H58" s="289">
        <f t="shared" si="5"/>
        <v>70127.07032900001</v>
      </c>
      <c r="J58" s="179">
        <f t="shared" si="3"/>
        <v>71529.61173558001</v>
      </c>
      <c r="K58" s="179"/>
    </row>
    <row r="59" spans="1:11" s="292" customFormat="1" ht="15.75">
      <c r="A59" s="473" t="s">
        <v>16</v>
      </c>
      <c r="B59" s="311">
        <v>49041</v>
      </c>
      <c r="C59" s="311"/>
      <c r="D59" s="311">
        <f t="shared" si="0"/>
        <v>49531.41</v>
      </c>
      <c r="F59" s="311">
        <f t="shared" si="2"/>
        <v>51017.352300000006</v>
      </c>
      <c r="G59" s="311"/>
      <c r="H59" s="311">
        <f t="shared" si="5"/>
        <v>51527.525823</v>
      </c>
      <c r="J59" s="177">
        <f t="shared" si="3"/>
        <v>52558.07633946001</v>
      </c>
      <c r="K59" s="177"/>
    </row>
    <row r="60" spans="2:11" ht="15.75">
      <c r="B60" s="290">
        <v>50211</v>
      </c>
      <c r="C60" s="290"/>
      <c r="D60" s="290">
        <f t="shared" si="0"/>
        <v>50713.11</v>
      </c>
      <c r="F60" s="289">
        <f t="shared" si="2"/>
        <v>52234.503300000004</v>
      </c>
      <c r="G60" s="289"/>
      <c r="H60" s="289">
        <f t="shared" si="5"/>
        <v>52756.848333</v>
      </c>
      <c r="I60" s="271"/>
      <c r="J60" s="179">
        <f t="shared" si="3"/>
        <v>53811.98529966</v>
      </c>
      <c r="K60" s="179"/>
    </row>
    <row r="61" spans="2:11" ht="15.75">
      <c r="B61" s="290">
        <v>51635</v>
      </c>
      <c r="C61" s="290"/>
      <c r="D61" s="290">
        <f t="shared" si="0"/>
        <v>52151.35</v>
      </c>
      <c r="F61" s="289">
        <f t="shared" si="2"/>
        <v>53715.8905</v>
      </c>
      <c r="G61" s="289"/>
      <c r="H61" s="289">
        <f t="shared" si="5"/>
        <v>54253.049405000005</v>
      </c>
      <c r="I61" s="271"/>
      <c r="J61" s="179">
        <f t="shared" si="3"/>
        <v>55338.1103931</v>
      </c>
      <c r="K61" s="179"/>
    </row>
    <row r="62" spans="2:11" ht="15.75">
      <c r="B62" s="290">
        <v>54316</v>
      </c>
      <c r="C62" s="290"/>
      <c r="D62" s="290">
        <f t="shared" si="0"/>
        <v>54859.16</v>
      </c>
      <c r="F62" s="289">
        <f t="shared" si="2"/>
        <v>56504.9348</v>
      </c>
      <c r="G62" s="289"/>
      <c r="H62" s="289">
        <f t="shared" si="5"/>
        <v>57069.984148</v>
      </c>
      <c r="I62" s="271"/>
      <c r="J62" s="179">
        <f t="shared" si="3"/>
        <v>58211.38383096</v>
      </c>
      <c r="K62" s="179"/>
    </row>
    <row r="63" spans="2:11" ht="15.75">
      <c r="B63" s="290">
        <v>55918</v>
      </c>
      <c r="C63" s="290"/>
      <c r="D63" s="290">
        <f t="shared" si="0"/>
        <v>56477.18</v>
      </c>
      <c r="F63" s="289">
        <f t="shared" si="2"/>
        <v>58171.4954</v>
      </c>
      <c r="G63" s="289"/>
      <c r="H63" s="289">
        <f t="shared" si="5"/>
        <v>58753.210354</v>
      </c>
      <c r="I63" s="271"/>
      <c r="J63" s="179">
        <f t="shared" si="3"/>
        <v>59928.274561080005</v>
      </c>
      <c r="K63" s="179"/>
    </row>
    <row r="64" spans="1:11" ht="15.75">
      <c r="A64" s="474" t="s">
        <v>67</v>
      </c>
      <c r="B64" s="290">
        <v>57910</v>
      </c>
      <c r="C64" s="290"/>
      <c r="D64" s="290">
        <f t="shared" si="0"/>
        <v>58489.1</v>
      </c>
      <c r="F64" s="289">
        <f t="shared" si="2"/>
        <v>60243.773</v>
      </c>
      <c r="G64" s="289"/>
      <c r="H64" s="289">
        <f t="shared" si="5"/>
        <v>60846.21073</v>
      </c>
      <c r="I64" s="271"/>
      <c r="J64" s="179">
        <f t="shared" si="3"/>
        <v>62063.1349446</v>
      </c>
      <c r="K64" s="179"/>
    </row>
    <row r="65" spans="1:11" ht="15.75">
      <c r="A65" s="474" t="s">
        <v>68</v>
      </c>
      <c r="B65" s="290">
        <v>59914</v>
      </c>
      <c r="C65" s="290"/>
      <c r="D65" s="290">
        <f t="shared" si="0"/>
        <v>60513.14</v>
      </c>
      <c r="F65" s="289">
        <f t="shared" si="2"/>
        <v>62328.5342</v>
      </c>
      <c r="G65" s="289"/>
      <c r="H65" s="289">
        <f t="shared" si="5"/>
        <v>62951.819542000005</v>
      </c>
      <c r="J65" s="179">
        <f t="shared" si="3"/>
        <v>64210.85593284001</v>
      </c>
      <c r="K65" s="179"/>
    </row>
    <row r="66" spans="1:11" s="292" customFormat="1" ht="15.75">
      <c r="A66" s="473" t="s">
        <v>239</v>
      </c>
      <c r="B66" s="311">
        <v>44133</v>
      </c>
      <c r="C66" s="311"/>
      <c r="D66" s="311">
        <f aca="true" t="shared" si="6" ref="D66:E129">B66*1.01</f>
        <v>44574.33</v>
      </c>
      <c r="F66" s="311">
        <f t="shared" si="2"/>
        <v>45911.5599</v>
      </c>
      <c r="G66" s="311"/>
      <c r="H66" s="311">
        <f t="shared" si="5"/>
        <v>46411.5599</v>
      </c>
      <c r="J66" s="177">
        <f t="shared" si="3"/>
        <v>47339.791098</v>
      </c>
      <c r="K66" s="177"/>
    </row>
    <row r="67" spans="2:11" ht="15.75">
      <c r="B67" s="290">
        <v>45521</v>
      </c>
      <c r="C67" s="290"/>
      <c r="D67" s="290">
        <f t="shared" si="6"/>
        <v>45976.21</v>
      </c>
      <c r="F67" s="289">
        <f aca="true" t="shared" si="7" ref="F67:G130">D67*1.03</f>
        <v>47355.4963</v>
      </c>
      <c r="G67" s="289"/>
      <c r="H67" s="289">
        <f t="shared" si="5"/>
        <v>47855.4963</v>
      </c>
      <c r="I67" s="271"/>
      <c r="J67" s="179">
        <f aca="true" t="shared" si="8" ref="J67:J82">H67*1.02</f>
        <v>48812.606225999996</v>
      </c>
      <c r="K67" s="179"/>
    </row>
    <row r="68" spans="2:11" ht="15.75">
      <c r="B68" s="290">
        <v>46909</v>
      </c>
      <c r="C68" s="290"/>
      <c r="D68" s="290">
        <f t="shared" si="6"/>
        <v>47378.090000000004</v>
      </c>
      <c r="F68" s="289">
        <f t="shared" si="7"/>
        <v>48799.432700000005</v>
      </c>
      <c r="G68" s="289"/>
      <c r="H68" s="289">
        <f t="shared" si="5"/>
        <v>49299.432700000005</v>
      </c>
      <c r="I68" s="271"/>
      <c r="J68" s="179">
        <f t="shared" si="8"/>
        <v>50285.421354000006</v>
      </c>
      <c r="K68" s="179"/>
    </row>
    <row r="69" spans="2:11" ht="15.75">
      <c r="B69" s="290">
        <v>48298</v>
      </c>
      <c r="C69" s="290"/>
      <c r="D69" s="290">
        <f t="shared" si="6"/>
        <v>48780.98</v>
      </c>
      <c r="F69" s="289">
        <f t="shared" si="7"/>
        <v>50244.409400000004</v>
      </c>
      <c r="G69" s="289"/>
      <c r="H69" s="289">
        <f t="shared" si="5"/>
        <v>50746.853494</v>
      </c>
      <c r="I69" s="271"/>
      <c r="J69" s="179">
        <f t="shared" si="8"/>
        <v>51761.79056388</v>
      </c>
      <c r="K69" s="179"/>
    </row>
    <row r="70" spans="2:11" ht="15.75">
      <c r="B70" s="290">
        <v>49686</v>
      </c>
      <c r="C70" s="290"/>
      <c r="D70" s="290">
        <f t="shared" si="6"/>
        <v>50182.86</v>
      </c>
      <c r="F70" s="289">
        <f t="shared" si="7"/>
        <v>51688.3458</v>
      </c>
      <c r="G70" s="289"/>
      <c r="H70" s="289">
        <f t="shared" si="5"/>
        <v>52205.22925800001</v>
      </c>
      <c r="I70" s="271"/>
      <c r="J70" s="179">
        <f t="shared" si="8"/>
        <v>53249.333843160006</v>
      </c>
      <c r="K70" s="179"/>
    </row>
    <row r="71" spans="1:11" ht="15.75">
      <c r="A71" s="474" t="s">
        <v>67</v>
      </c>
      <c r="B71" s="290">
        <v>51302</v>
      </c>
      <c r="C71" s="290"/>
      <c r="D71" s="290">
        <f t="shared" si="6"/>
        <v>51815.020000000004</v>
      </c>
      <c r="F71" s="289">
        <f t="shared" si="7"/>
        <v>53369.47060000001</v>
      </c>
      <c r="G71" s="289"/>
      <c r="H71" s="289">
        <f t="shared" si="5"/>
        <v>53903.16530600001</v>
      </c>
      <c r="I71" s="271"/>
      <c r="J71" s="179">
        <f t="shared" si="8"/>
        <v>54981.22861212001</v>
      </c>
      <c r="K71" s="179"/>
    </row>
    <row r="72" spans="1:11" ht="15.75">
      <c r="A72" s="474" t="s">
        <v>68</v>
      </c>
      <c r="B72" s="290">
        <v>52925</v>
      </c>
      <c r="C72" s="290"/>
      <c r="D72" s="290">
        <f t="shared" si="6"/>
        <v>53454.25</v>
      </c>
      <c r="F72" s="289">
        <f t="shared" si="7"/>
        <v>55057.8775</v>
      </c>
      <c r="G72" s="289"/>
      <c r="H72" s="289">
        <f t="shared" si="5"/>
        <v>55608.456275000004</v>
      </c>
      <c r="J72" s="179">
        <f t="shared" si="8"/>
        <v>56720.62540050001</v>
      </c>
      <c r="K72" s="179"/>
    </row>
    <row r="73" spans="1:11" s="292" customFormat="1" ht="15.75">
      <c r="A73" s="473" t="s">
        <v>240</v>
      </c>
      <c r="B73" s="311">
        <v>32013</v>
      </c>
      <c r="C73" s="311"/>
      <c r="D73" s="311">
        <f t="shared" si="6"/>
        <v>32333.13</v>
      </c>
      <c r="F73" s="311">
        <f t="shared" si="7"/>
        <v>33303.1239</v>
      </c>
      <c r="G73" s="311"/>
      <c r="H73" s="311">
        <f t="shared" si="5"/>
        <v>33803.1239</v>
      </c>
      <c r="J73" s="177">
        <f t="shared" si="8"/>
        <v>34479.186378</v>
      </c>
      <c r="K73" s="177"/>
    </row>
    <row r="74" spans="2:11" ht="15.75">
      <c r="B74" s="290">
        <v>34007</v>
      </c>
      <c r="C74" s="290"/>
      <c r="D74" s="290">
        <f t="shared" si="6"/>
        <v>34347.07</v>
      </c>
      <c r="F74" s="289">
        <f t="shared" si="7"/>
        <v>35377.4821</v>
      </c>
      <c r="G74" s="289"/>
      <c r="H74" s="289">
        <f t="shared" si="5"/>
        <v>35877.4821</v>
      </c>
      <c r="I74" s="271"/>
      <c r="J74" s="179">
        <f t="shared" si="8"/>
        <v>36595.031742</v>
      </c>
      <c r="K74" s="179"/>
    </row>
    <row r="75" spans="2:11" ht="15.75">
      <c r="B75" s="290">
        <v>35838</v>
      </c>
      <c r="C75" s="290"/>
      <c r="D75" s="290">
        <f t="shared" si="6"/>
        <v>36196.38</v>
      </c>
      <c r="F75" s="289">
        <f t="shared" si="7"/>
        <v>37282.2714</v>
      </c>
      <c r="G75" s="289"/>
      <c r="H75" s="289">
        <f t="shared" si="5"/>
        <v>37782.2714</v>
      </c>
      <c r="I75" s="271"/>
      <c r="J75" s="179">
        <f t="shared" si="8"/>
        <v>38537.916828</v>
      </c>
      <c r="K75" s="179"/>
    </row>
    <row r="76" spans="2:11" ht="15.75">
      <c r="B76" s="290">
        <v>37442</v>
      </c>
      <c r="C76" s="290"/>
      <c r="D76" s="290">
        <f t="shared" si="6"/>
        <v>37816.42</v>
      </c>
      <c r="F76" s="289">
        <f t="shared" si="7"/>
        <v>38950.912599999996</v>
      </c>
      <c r="G76" s="289"/>
      <c r="H76" s="289">
        <f t="shared" si="5"/>
        <v>39450.912599999996</v>
      </c>
      <c r="I76" s="271"/>
      <c r="J76" s="179">
        <f t="shared" si="8"/>
        <v>40239.930852</v>
      </c>
      <c r="K76" s="179"/>
    </row>
    <row r="77" spans="2:11" ht="15.75">
      <c r="B77" s="290">
        <v>38990</v>
      </c>
      <c r="C77" s="290"/>
      <c r="D77" s="290">
        <f t="shared" si="6"/>
        <v>39379.9</v>
      </c>
      <c r="F77" s="289">
        <f t="shared" si="7"/>
        <v>40561.297000000006</v>
      </c>
      <c r="G77" s="289"/>
      <c r="H77" s="289">
        <f t="shared" si="5"/>
        <v>41061.297000000006</v>
      </c>
      <c r="I77" s="271"/>
      <c r="J77" s="179">
        <f t="shared" si="8"/>
        <v>41882.52294000001</v>
      </c>
      <c r="K77" s="179"/>
    </row>
    <row r="78" spans="2:11" ht="15.75">
      <c r="B78" s="290">
        <v>41082</v>
      </c>
      <c r="C78" s="290"/>
      <c r="D78" s="290">
        <f t="shared" si="6"/>
        <v>41492.82</v>
      </c>
      <c r="F78" s="289">
        <f t="shared" si="7"/>
        <v>42737.6046</v>
      </c>
      <c r="G78" s="289"/>
      <c r="H78" s="289">
        <f t="shared" si="5"/>
        <v>43237.6046</v>
      </c>
      <c r="I78" s="271"/>
      <c r="J78" s="179">
        <f t="shared" si="8"/>
        <v>44102.356692</v>
      </c>
      <c r="K78" s="179"/>
    </row>
    <row r="79" spans="2:11" ht="15.75">
      <c r="B79" s="290">
        <v>42595</v>
      </c>
      <c r="C79" s="290"/>
      <c r="D79" s="290">
        <f t="shared" si="6"/>
        <v>43020.95</v>
      </c>
      <c r="F79" s="289">
        <f t="shared" si="7"/>
        <v>44311.578499999996</v>
      </c>
      <c r="G79" s="289"/>
      <c r="H79" s="289">
        <f t="shared" si="5"/>
        <v>44811.578499999996</v>
      </c>
      <c r="I79" s="271"/>
      <c r="J79" s="179">
        <f t="shared" si="8"/>
        <v>45707.81007</v>
      </c>
      <c r="K79" s="179"/>
    </row>
    <row r="80" spans="2:11" ht="15.75">
      <c r="B80" s="290">
        <v>44133</v>
      </c>
      <c r="C80" s="290"/>
      <c r="D80" s="290">
        <f t="shared" si="6"/>
        <v>44574.33</v>
      </c>
      <c r="F80" s="289">
        <f t="shared" si="7"/>
        <v>45911.5599</v>
      </c>
      <c r="G80" s="289"/>
      <c r="H80" s="289">
        <f t="shared" si="5"/>
        <v>46411.5599</v>
      </c>
      <c r="I80" s="271"/>
      <c r="J80" s="179">
        <f t="shared" si="8"/>
        <v>47339.791098</v>
      </c>
      <c r="K80" s="179"/>
    </row>
    <row r="81" spans="1:11" ht="15.75">
      <c r="A81" s="474" t="s">
        <v>67</v>
      </c>
      <c r="B81" s="290">
        <v>45546</v>
      </c>
      <c r="C81" s="290"/>
      <c r="D81" s="290">
        <f t="shared" si="6"/>
        <v>46001.46</v>
      </c>
      <c r="F81" s="289">
        <f t="shared" si="7"/>
        <v>47381.5038</v>
      </c>
      <c r="G81" s="289"/>
      <c r="H81" s="289">
        <f t="shared" si="5"/>
        <v>47881.5038</v>
      </c>
      <c r="I81" s="271"/>
      <c r="J81" s="179">
        <f t="shared" si="8"/>
        <v>48839.133876</v>
      </c>
      <c r="K81" s="179"/>
    </row>
    <row r="82" spans="1:11" ht="15.75">
      <c r="A82" s="474" t="s">
        <v>68</v>
      </c>
      <c r="B82" s="290">
        <v>46966</v>
      </c>
      <c r="C82" s="290"/>
      <c r="D82" s="290">
        <f t="shared" si="6"/>
        <v>47435.66</v>
      </c>
      <c r="F82" s="289">
        <f t="shared" si="7"/>
        <v>48858.72980000001</v>
      </c>
      <c r="G82" s="289"/>
      <c r="H82" s="289">
        <f t="shared" si="5"/>
        <v>49358.72980000001</v>
      </c>
      <c r="I82" s="282"/>
      <c r="J82" s="179">
        <f t="shared" si="8"/>
        <v>50345.90439600001</v>
      </c>
      <c r="K82" s="179"/>
    </row>
    <row r="83" spans="1:11" s="292" customFormat="1" ht="15.75">
      <c r="A83" s="473" t="s">
        <v>241</v>
      </c>
      <c r="B83" s="311">
        <v>27116</v>
      </c>
      <c r="C83" s="311">
        <v>25102</v>
      </c>
      <c r="D83" s="311">
        <f t="shared" si="6"/>
        <v>27387.16</v>
      </c>
      <c r="E83" s="311">
        <f t="shared" si="6"/>
        <v>25353.02</v>
      </c>
      <c r="F83" s="311">
        <f t="shared" si="7"/>
        <v>28208.7748</v>
      </c>
      <c r="G83" s="311">
        <f t="shared" si="7"/>
        <v>26113.6106</v>
      </c>
      <c r="H83" s="311">
        <f t="shared" si="5"/>
        <v>28708.7748</v>
      </c>
      <c r="I83" s="311">
        <f t="shared" si="5"/>
        <v>26613.6106</v>
      </c>
      <c r="J83" s="177">
        <f aca="true" t="shared" si="9" ref="J83:K146">H83*1.02</f>
        <v>29282.950296</v>
      </c>
      <c r="K83" s="177">
        <f t="shared" si="9"/>
        <v>27145.882812</v>
      </c>
    </row>
    <row r="84" spans="2:11" ht="15.75">
      <c r="B84" s="290">
        <v>27925</v>
      </c>
      <c r="C84" s="290">
        <v>26718</v>
      </c>
      <c r="D84" s="290">
        <f t="shared" si="6"/>
        <v>28204.25</v>
      </c>
      <c r="E84" s="290">
        <f t="shared" si="6"/>
        <v>26985.18</v>
      </c>
      <c r="F84" s="289">
        <f t="shared" si="7"/>
        <v>29050.377500000002</v>
      </c>
      <c r="G84" s="289">
        <f t="shared" si="7"/>
        <v>27794.7354</v>
      </c>
      <c r="H84" s="289">
        <f t="shared" si="5"/>
        <v>29550.377500000002</v>
      </c>
      <c r="I84" s="289">
        <f t="shared" si="5"/>
        <v>28294.7354</v>
      </c>
      <c r="J84" s="179">
        <f t="shared" si="9"/>
        <v>30141.385050000004</v>
      </c>
      <c r="K84" s="179">
        <f t="shared" si="9"/>
        <v>28860.630108</v>
      </c>
    </row>
    <row r="85" spans="2:11" ht="15.75">
      <c r="B85" s="290">
        <v>29103</v>
      </c>
      <c r="C85" s="290">
        <v>27116</v>
      </c>
      <c r="D85" s="290">
        <f t="shared" si="6"/>
        <v>29394.03</v>
      </c>
      <c r="E85" s="290">
        <f t="shared" si="6"/>
        <v>27387.16</v>
      </c>
      <c r="F85" s="289">
        <f t="shared" si="7"/>
        <v>30275.8509</v>
      </c>
      <c r="G85" s="289">
        <f t="shared" si="7"/>
        <v>28208.7748</v>
      </c>
      <c r="H85" s="289">
        <f t="shared" si="5"/>
        <v>30775.8509</v>
      </c>
      <c r="I85" s="289">
        <f t="shared" si="5"/>
        <v>28708.7748</v>
      </c>
      <c r="J85" s="179">
        <f t="shared" si="9"/>
        <v>31391.367918000004</v>
      </c>
      <c r="K85" s="179">
        <f t="shared" si="9"/>
        <v>29282.950296</v>
      </c>
    </row>
    <row r="86" spans="2:11" ht="15.75">
      <c r="B86" s="290">
        <v>30285</v>
      </c>
      <c r="C86" s="290">
        <v>27925</v>
      </c>
      <c r="D86" s="290">
        <f t="shared" si="6"/>
        <v>30587.85</v>
      </c>
      <c r="E86" s="290">
        <f t="shared" si="6"/>
        <v>28204.25</v>
      </c>
      <c r="F86" s="289">
        <f t="shared" si="7"/>
        <v>31505.4855</v>
      </c>
      <c r="G86" s="289">
        <f t="shared" si="7"/>
        <v>29050.377500000002</v>
      </c>
      <c r="H86" s="289">
        <f t="shared" si="5"/>
        <v>32005.4855</v>
      </c>
      <c r="I86" s="289">
        <f t="shared" si="5"/>
        <v>29550.377500000002</v>
      </c>
      <c r="J86" s="179">
        <f t="shared" si="9"/>
        <v>32645.59521</v>
      </c>
      <c r="K86" s="179">
        <f t="shared" si="9"/>
        <v>30141.385050000004</v>
      </c>
    </row>
    <row r="87" spans="2:11" ht="15.75">
      <c r="B87" s="290">
        <v>31469</v>
      </c>
      <c r="C87" s="290">
        <v>29103</v>
      </c>
      <c r="D87" s="290">
        <f t="shared" si="6"/>
        <v>31783.69</v>
      </c>
      <c r="E87" s="290">
        <f t="shared" si="6"/>
        <v>29394.03</v>
      </c>
      <c r="F87" s="289">
        <f t="shared" si="7"/>
        <v>32737.2007</v>
      </c>
      <c r="G87" s="289">
        <f t="shared" si="7"/>
        <v>30275.8509</v>
      </c>
      <c r="H87" s="289">
        <f t="shared" si="5"/>
        <v>33237.2007</v>
      </c>
      <c r="I87" s="289">
        <f t="shared" si="5"/>
        <v>30775.8509</v>
      </c>
      <c r="J87" s="179">
        <f t="shared" si="9"/>
        <v>33901.944714000005</v>
      </c>
      <c r="K87" s="179">
        <f t="shared" si="9"/>
        <v>31391.367918000004</v>
      </c>
    </row>
    <row r="88" spans="2:11" ht="15.75">
      <c r="B88" s="290">
        <v>32326</v>
      </c>
      <c r="C88" s="290">
        <v>30285</v>
      </c>
      <c r="D88" s="290">
        <f t="shared" si="6"/>
        <v>32649.260000000002</v>
      </c>
      <c r="E88" s="290">
        <f t="shared" si="6"/>
        <v>30587.85</v>
      </c>
      <c r="F88" s="289">
        <f t="shared" si="7"/>
        <v>33628.7378</v>
      </c>
      <c r="G88" s="289">
        <f t="shared" si="7"/>
        <v>31505.4855</v>
      </c>
      <c r="H88" s="289">
        <f t="shared" si="5"/>
        <v>34128.7378</v>
      </c>
      <c r="I88" s="289">
        <f t="shared" si="5"/>
        <v>32005.4855</v>
      </c>
      <c r="J88" s="179">
        <f t="shared" si="9"/>
        <v>34811.312556000004</v>
      </c>
      <c r="K88" s="179">
        <f t="shared" si="9"/>
        <v>32645.59521</v>
      </c>
    </row>
    <row r="89" spans="2:11" ht="15.75">
      <c r="B89" s="290">
        <v>33299</v>
      </c>
      <c r="C89" s="290">
        <v>31469</v>
      </c>
      <c r="D89" s="290">
        <f t="shared" si="6"/>
        <v>33631.99</v>
      </c>
      <c r="E89" s="290">
        <f t="shared" si="6"/>
        <v>31783.69</v>
      </c>
      <c r="F89" s="289">
        <f t="shared" si="7"/>
        <v>34640.9497</v>
      </c>
      <c r="G89" s="289">
        <f t="shared" si="7"/>
        <v>32737.2007</v>
      </c>
      <c r="H89" s="289">
        <f t="shared" si="5"/>
        <v>35140.9497</v>
      </c>
      <c r="I89" s="289">
        <f t="shared" si="5"/>
        <v>33237.2007</v>
      </c>
      <c r="J89" s="179">
        <f t="shared" si="9"/>
        <v>35843.768694</v>
      </c>
      <c r="K89" s="179">
        <f t="shared" si="9"/>
        <v>33901.944714000005</v>
      </c>
    </row>
    <row r="90" spans="2:11" ht="15.75">
      <c r="B90" s="290">
        <v>34426</v>
      </c>
      <c r="C90" s="290">
        <v>32326</v>
      </c>
      <c r="D90" s="290">
        <f t="shared" si="6"/>
        <v>34770.26</v>
      </c>
      <c r="E90" s="290">
        <f t="shared" si="6"/>
        <v>32649.260000000002</v>
      </c>
      <c r="F90" s="289">
        <f t="shared" si="7"/>
        <v>35813.3678</v>
      </c>
      <c r="G90" s="289">
        <f t="shared" si="7"/>
        <v>33628.7378</v>
      </c>
      <c r="H90" s="289">
        <f t="shared" si="5"/>
        <v>36313.3678</v>
      </c>
      <c r="I90" s="289">
        <f t="shared" si="5"/>
        <v>34128.7378</v>
      </c>
      <c r="J90" s="179">
        <f t="shared" si="9"/>
        <v>37039.635156000004</v>
      </c>
      <c r="K90" s="179">
        <f t="shared" si="9"/>
        <v>34811.312556000004</v>
      </c>
    </row>
    <row r="91" spans="2:11" ht="15.75">
      <c r="B91" s="290">
        <v>35226</v>
      </c>
      <c r="C91" s="290">
        <v>33299</v>
      </c>
      <c r="D91" s="290">
        <f t="shared" si="6"/>
        <v>35578.26</v>
      </c>
      <c r="E91" s="290">
        <f t="shared" si="6"/>
        <v>33631.99</v>
      </c>
      <c r="F91" s="289">
        <f t="shared" si="7"/>
        <v>36645.607800000005</v>
      </c>
      <c r="G91" s="289">
        <f t="shared" si="7"/>
        <v>34640.9497</v>
      </c>
      <c r="H91" s="289">
        <f t="shared" si="5"/>
        <v>37145.607800000005</v>
      </c>
      <c r="I91" s="289">
        <f t="shared" si="5"/>
        <v>35140.9497</v>
      </c>
      <c r="J91" s="179">
        <f t="shared" si="9"/>
        <v>37888.519956000004</v>
      </c>
      <c r="K91" s="179">
        <f t="shared" si="9"/>
        <v>35843.768694</v>
      </c>
    </row>
    <row r="92" spans="2:11" ht="15.75">
      <c r="B92" s="290">
        <v>36345</v>
      </c>
      <c r="C92" s="290">
        <v>34426</v>
      </c>
      <c r="D92" s="290">
        <f t="shared" si="6"/>
        <v>36708.45</v>
      </c>
      <c r="E92" s="290">
        <f t="shared" si="6"/>
        <v>34770.26</v>
      </c>
      <c r="F92" s="289">
        <f t="shared" si="7"/>
        <v>37809.703499999996</v>
      </c>
      <c r="G92" s="289">
        <f t="shared" si="7"/>
        <v>35813.3678</v>
      </c>
      <c r="H92" s="289">
        <f t="shared" si="5"/>
        <v>38309.703499999996</v>
      </c>
      <c r="I92" s="289">
        <f t="shared" si="5"/>
        <v>36313.3678</v>
      </c>
      <c r="J92" s="179">
        <f t="shared" si="9"/>
        <v>39075.897569999994</v>
      </c>
      <c r="K92" s="179">
        <f t="shared" si="9"/>
        <v>37039.635156000004</v>
      </c>
    </row>
    <row r="93" spans="2:11" ht="15.75">
      <c r="B93" s="290">
        <v>37469</v>
      </c>
      <c r="C93" s="290">
        <v>35226</v>
      </c>
      <c r="D93" s="290">
        <f t="shared" si="6"/>
        <v>37843.69</v>
      </c>
      <c r="E93" s="290">
        <f t="shared" si="6"/>
        <v>35578.26</v>
      </c>
      <c r="F93" s="289">
        <f t="shared" si="7"/>
        <v>38979.000700000004</v>
      </c>
      <c r="G93" s="289">
        <f t="shared" si="7"/>
        <v>36645.607800000005</v>
      </c>
      <c r="H93" s="289">
        <f t="shared" si="5"/>
        <v>39479.000700000004</v>
      </c>
      <c r="I93" s="289">
        <f t="shared" si="5"/>
        <v>37145.607800000005</v>
      </c>
      <c r="J93" s="179">
        <f t="shared" si="9"/>
        <v>40268.580714</v>
      </c>
      <c r="K93" s="179">
        <f t="shared" si="9"/>
        <v>37888.519956000004</v>
      </c>
    </row>
    <row r="94" spans="2:11" ht="15.75">
      <c r="B94" s="290">
        <v>39587</v>
      </c>
      <c r="C94" s="290">
        <v>36345</v>
      </c>
      <c r="D94" s="290">
        <f t="shared" si="6"/>
        <v>39982.87</v>
      </c>
      <c r="E94" s="290">
        <f t="shared" si="6"/>
        <v>36708.45</v>
      </c>
      <c r="F94" s="289">
        <f t="shared" si="7"/>
        <v>41182.356100000005</v>
      </c>
      <c r="G94" s="289">
        <f t="shared" si="7"/>
        <v>37809.703499999996</v>
      </c>
      <c r="H94" s="289">
        <f t="shared" si="5"/>
        <v>41682.356100000005</v>
      </c>
      <c r="I94" s="289">
        <f t="shared" si="5"/>
        <v>38309.703499999996</v>
      </c>
      <c r="J94" s="179">
        <f t="shared" si="9"/>
        <v>42516.00322200001</v>
      </c>
      <c r="K94" s="179">
        <f t="shared" si="9"/>
        <v>39075.897569999994</v>
      </c>
    </row>
    <row r="95" spans="2:11" ht="15.75">
      <c r="B95" s="290">
        <v>39587</v>
      </c>
      <c r="C95" s="290">
        <v>37469</v>
      </c>
      <c r="D95" s="290">
        <f t="shared" si="6"/>
        <v>39982.87</v>
      </c>
      <c r="E95" s="290">
        <f t="shared" si="6"/>
        <v>37843.69</v>
      </c>
      <c r="F95" s="289">
        <f t="shared" si="7"/>
        <v>41182.356100000005</v>
      </c>
      <c r="G95" s="289">
        <f t="shared" si="7"/>
        <v>38979.000700000004</v>
      </c>
      <c r="H95" s="289">
        <f t="shared" si="5"/>
        <v>41682.356100000005</v>
      </c>
      <c r="I95" s="289">
        <f t="shared" si="5"/>
        <v>39479.000700000004</v>
      </c>
      <c r="J95" s="179">
        <f t="shared" si="9"/>
        <v>42516.00322200001</v>
      </c>
      <c r="K95" s="179">
        <f t="shared" si="9"/>
        <v>40268.580714</v>
      </c>
    </row>
    <row r="96" spans="3:11" ht="15.75">
      <c r="C96" s="290">
        <v>39587</v>
      </c>
      <c r="D96" s="290"/>
      <c r="E96" s="290">
        <f t="shared" si="6"/>
        <v>39982.87</v>
      </c>
      <c r="F96" s="289"/>
      <c r="G96" s="289">
        <f t="shared" si="7"/>
        <v>41182.356100000005</v>
      </c>
      <c r="H96" s="289"/>
      <c r="I96" s="289">
        <f t="shared" si="5"/>
        <v>41682.356100000005</v>
      </c>
      <c r="J96" s="179"/>
      <c r="K96" s="179">
        <f t="shared" si="9"/>
        <v>42516.00322200001</v>
      </c>
    </row>
    <row r="97" spans="3:11" ht="15.75">
      <c r="C97" s="290">
        <v>39587</v>
      </c>
      <c r="D97" s="290"/>
      <c r="E97" s="290">
        <f t="shared" si="6"/>
        <v>39982.87</v>
      </c>
      <c r="F97" s="289"/>
      <c r="G97" s="289">
        <f t="shared" si="7"/>
        <v>41182.356100000005</v>
      </c>
      <c r="H97" s="289"/>
      <c r="I97" s="289">
        <f t="shared" si="5"/>
        <v>41682.356100000005</v>
      </c>
      <c r="J97" s="179"/>
      <c r="K97" s="179">
        <f t="shared" si="9"/>
        <v>42516.00322200001</v>
      </c>
    </row>
    <row r="98" spans="1:11" ht="15.75">
      <c r="A98" s="474" t="s">
        <v>173</v>
      </c>
      <c r="B98" s="290">
        <v>41090</v>
      </c>
      <c r="C98" s="290">
        <v>41090</v>
      </c>
      <c r="D98" s="290">
        <f t="shared" si="6"/>
        <v>41500.9</v>
      </c>
      <c r="E98" s="290">
        <f t="shared" si="6"/>
        <v>41500.9</v>
      </c>
      <c r="F98" s="289">
        <f t="shared" si="7"/>
        <v>42745.927</v>
      </c>
      <c r="G98" s="289">
        <f t="shared" si="7"/>
        <v>42745.927</v>
      </c>
      <c r="H98" s="289">
        <f t="shared" si="5"/>
        <v>43245.927</v>
      </c>
      <c r="I98" s="300">
        <f t="shared" si="5"/>
        <v>43245.927</v>
      </c>
      <c r="J98" s="179">
        <f t="shared" si="9"/>
        <v>44110.84554</v>
      </c>
      <c r="K98" s="179">
        <f t="shared" si="9"/>
        <v>44110.84554</v>
      </c>
    </row>
    <row r="99" spans="1:11" s="292" customFormat="1" ht="15.75">
      <c r="A99" s="473" t="s">
        <v>242</v>
      </c>
      <c r="B99" s="311">
        <v>27116</v>
      </c>
      <c r="C99" s="311">
        <v>25102</v>
      </c>
      <c r="D99" s="311">
        <f t="shared" si="6"/>
        <v>27387.16</v>
      </c>
      <c r="E99" s="311">
        <f t="shared" si="6"/>
        <v>25353.02</v>
      </c>
      <c r="F99" s="311">
        <f t="shared" si="7"/>
        <v>28208.7748</v>
      </c>
      <c r="G99" s="311">
        <f t="shared" si="7"/>
        <v>26113.6106</v>
      </c>
      <c r="H99" s="311">
        <f t="shared" si="5"/>
        <v>28708.7748</v>
      </c>
      <c r="I99" s="311">
        <f t="shared" si="5"/>
        <v>26613.6106</v>
      </c>
      <c r="J99" s="177">
        <f t="shared" si="9"/>
        <v>29282.950296</v>
      </c>
      <c r="K99" s="177">
        <f t="shared" si="9"/>
        <v>27145.882812</v>
      </c>
    </row>
    <row r="100" spans="2:11" ht="15.75">
      <c r="B100" s="290">
        <v>27925</v>
      </c>
      <c r="C100" s="290">
        <v>26718</v>
      </c>
      <c r="D100" s="290">
        <f t="shared" si="6"/>
        <v>28204.25</v>
      </c>
      <c r="E100" s="290">
        <f t="shared" si="6"/>
        <v>26985.18</v>
      </c>
      <c r="F100" s="289">
        <f t="shared" si="7"/>
        <v>29050.377500000002</v>
      </c>
      <c r="G100" s="289">
        <f t="shared" si="7"/>
        <v>27794.7354</v>
      </c>
      <c r="H100" s="289">
        <f t="shared" si="5"/>
        <v>29550.377500000002</v>
      </c>
      <c r="I100" s="289">
        <f t="shared" si="5"/>
        <v>28294.7354</v>
      </c>
      <c r="J100" s="179">
        <f t="shared" si="9"/>
        <v>30141.385050000004</v>
      </c>
      <c r="K100" s="179">
        <f t="shared" si="9"/>
        <v>28860.630108</v>
      </c>
    </row>
    <row r="101" spans="2:11" ht="15.75">
      <c r="B101" s="290">
        <v>29103</v>
      </c>
      <c r="C101" s="290">
        <v>27116</v>
      </c>
      <c r="D101" s="290">
        <f t="shared" si="6"/>
        <v>29394.03</v>
      </c>
      <c r="E101" s="290">
        <f t="shared" si="6"/>
        <v>27387.16</v>
      </c>
      <c r="F101" s="289">
        <f t="shared" si="7"/>
        <v>30275.8509</v>
      </c>
      <c r="G101" s="289">
        <f t="shared" si="7"/>
        <v>28208.7748</v>
      </c>
      <c r="H101" s="289">
        <f t="shared" si="5"/>
        <v>30775.8509</v>
      </c>
      <c r="I101" s="289">
        <f t="shared" si="5"/>
        <v>28708.7748</v>
      </c>
      <c r="J101" s="179">
        <f t="shared" si="9"/>
        <v>31391.367918000004</v>
      </c>
      <c r="K101" s="179">
        <f t="shared" si="9"/>
        <v>29282.950296</v>
      </c>
    </row>
    <row r="102" spans="2:11" ht="15.75">
      <c r="B102" s="290">
        <v>30285</v>
      </c>
      <c r="C102" s="290">
        <v>27925</v>
      </c>
      <c r="D102" s="290">
        <f t="shared" si="6"/>
        <v>30587.85</v>
      </c>
      <c r="E102" s="290">
        <f t="shared" si="6"/>
        <v>28204.25</v>
      </c>
      <c r="F102" s="289">
        <f t="shared" si="7"/>
        <v>31505.4855</v>
      </c>
      <c r="G102" s="289">
        <f t="shared" si="7"/>
        <v>29050.377500000002</v>
      </c>
      <c r="H102" s="289">
        <f t="shared" si="5"/>
        <v>32005.4855</v>
      </c>
      <c r="I102" s="289">
        <f t="shared" si="5"/>
        <v>29550.377500000002</v>
      </c>
      <c r="J102" s="179">
        <f t="shared" si="9"/>
        <v>32645.59521</v>
      </c>
      <c r="K102" s="179">
        <f t="shared" si="9"/>
        <v>30141.385050000004</v>
      </c>
    </row>
    <row r="103" spans="2:11" ht="15.75">
      <c r="B103" s="290">
        <v>31469</v>
      </c>
      <c r="C103" s="290">
        <v>29103</v>
      </c>
      <c r="D103" s="290">
        <f t="shared" si="6"/>
        <v>31783.69</v>
      </c>
      <c r="E103" s="290">
        <f t="shared" si="6"/>
        <v>29394.03</v>
      </c>
      <c r="F103" s="289">
        <f t="shared" si="7"/>
        <v>32737.2007</v>
      </c>
      <c r="G103" s="289">
        <f t="shared" si="7"/>
        <v>30275.8509</v>
      </c>
      <c r="H103" s="289">
        <f aca="true" t="shared" si="10" ref="H103:I109">IF(F103*0.01&lt;500,F103+500,F103*1.01)</f>
        <v>33237.2007</v>
      </c>
      <c r="I103" s="289">
        <f t="shared" si="10"/>
        <v>30775.8509</v>
      </c>
      <c r="J103" s="179">
        <f t="shared" si="9"/>
        <v>33901.944714000005</v>
      </c>
      <c r="K103" s="179">
        <f t="shared" si="9"/>
        <v>31391.367918000004</v>
      </c>
    </row>
    <row r="104" spans="2:11" ht="15.75">
      <c r="B104" s="290">
        <v>32326</v>
      </c>
      <c r="C104" s="290">
        <v>30285</v>
      </c>
      <c r="D104" s="290">
        <f t="shared" si="6"/>
        <v>32649.260000000002</v>
      </c>
      <c r="E104" s="290">
        <f t="shared" si="6"/>
        <v>30587.85</v>
      </c>
      <c r="F104" s="289">
        <f t="shared" si="7"/>
        <v>33628.7378</v>
      </c>
      <c r="G104" s="289">
        <f t="shared" si="7"/>
        <v>31505.4855</v>
      </c>
      <c r="H104" s="289">
        <f t="shared" si="10"/>
        <v>34128.7378</v>
      </c>
      <c r="I104" s="289">
        <f t="shared" si="10"/>
        <v>32005.4855</v>
      </c>
      <c r="J104" s="179">
        <f t="shared" si="9"/>
        <v>34811.312556000004</v>
      </c>
      <c r="K104" s="179">
        <f t="shared" si="9"/>
        <v>32645.59521</v>
      </c>
    </row>
    <row r="105" spans="2:11" ht="15.75">
      <c r="B105" s="290">
        <v>33299</v>
      </c>
      <c r="C105" s="290">
        <v>31469</v>
      </c>
      <c r="D105" s="290">
        <f t="shared" si="6"/>
        <v>33631.99</v>
      </c>
      <c r="E105" s="290">
        <f t="shared" si="6"/>
        <v>31783.69</v>
      </c>
      <c r="F105" s="289">
        <f t="shared" si="7"/>
        <v>34640.9497</v>
      </c>
      <c r="G105" s="289">
        <f t="shared" si="7"/>
        <v>32737.2007</v>
      </c>
      <c r="H105" s="289">
        <f t="shared" si="10"/>
        <v>35140.9497</v>
      </c>
      <c r="I105" s="289">
        <f t="shared" si="10"/>
        <v>33237.2007</v>
      </c>
      <c r="J105" s="179">
        <f t="shared" si="9"/>
        <v>35843.768694</v>
      </c>
      <c r="K105" s="179">
        <f t="shared" si="9"/>
        <v>33901.944714000005</v>
      </c>
    </row>
    <row r="106" spans="2:11" ht="15.75">
      <c r="B106" s="290">
        <v>34426</v>
      </c>
      <c r="C106" s="290">
        <v>32326</v>
      </c>
      <c r="D106" s="290">
        <f t="shared" si="6"/>
        <v>34770.26</v>
      </c>
      <c r="E106" s="290">
        <f t="shared" si="6"/>
        <v>32649.260000000002</v>
      </c>
      <c r="F106" s="289">
        <f t="shared" si="7"/>
        <v>35813.3678</v>
      </c>
      <c r="G106" s="289">
        <f t="shared" si="7"/>
        <v>33628.7378</v>
      </c>
      <c r="H106" s="289">
        <f t="shared" si="10"/>
        <v>36313.3678</v>
      </c>
      <c r="I106" s="289">
        <f t="shared" si="10"/>
        <v>34128.7378</v>
      </c>
      <c r="J106" s="179">
        <f t="shared" si="9"/>
        <v>37039.635156000004</v>
      </c>
      <c r="K106" s="179">
        <f t="shared" si="9"/>
        <v>34811.312556000004</v>
      </c>
    </row>
    <row r="107" spans="2:11" ht="15.75">
      <c r="B107" s="290">
        <v>35226</v>
      </c>
      <c r="C107" s="290">
        <v>33299</v>
      </c>
      <c r="D107" s="290">
        <f t="shared" si="6"/>
        <v>35578.26</v>
      </c>
      <c r="E107" s="290">
        <f t="shared" si="6"/>
        <v>33631.99</v>
      </c>
      <c r="F107" s="289">
        <f t="shared" si="7"/>
        <v>36645.607800000005</v>
      </c>
      <c r="G107" s="289">
        <f t="shared" si="7"/>
        <v>34640.9497</v>
      </c>
      <c r="H107" s="289">
        <f t="shared" si="10"/>
        <v>37145.607800000005</v>
      </c>
      <c r="I107" s="289">
        <f t="shared" si="10"/>
        <v>35140.9497</v>
      </c>
      <c r="J107" s="179">
        <f t="shared" si="9"/>
        <v>37888.519956000004</v>
      </c>
      <c r="K107" s="179">
        <f t="shared" si="9"/>
        <v>35843.768694</v>
      </c>
    </row>
    <row r="108" spans="2:11" ht="15.75">
      <c r="B108" s="290">
        <v>36345</v>
      </c>
      <c r="C108" s="290">
        <v>34426</v>
      </c>
      <c r="D108" s="290">
        <f t="shared" si="6"/>
        <v>36708.45</v>
      </c>
      <c r="E108" s="290">
        <f t="shared" si="6"/>
        <v>34770.26</v>
      </c>
      <c r="F108" s="289">
        <f t="shared" si="7"/>
        <v>37809.703499999996</v>
      </c>
      <c r="G108" s="289">
        <f t="shared" si="7"/>
        <v>35813.3678</v>
      </c>
      <c r="H108" s="289">
        <f t="shared" si="10"/>
        <v>38309.703499999996</v>
      </c>
      <c r="I108" s="289">
        <f t="shared" si="10"/>
        <v>36313.3678</v>
      </c>
      <c r="J108" s="179">
        <f t="shared" si="9"/>
        <v>39075.897569999994</v>
      </c>
      <c r="K108" s="179">
        <f t="shared" si="9"/>
        <v>37039.635156000004</v>
      </c>
    </row>
    <row r="109" spans="2:11" ht="15.75">
      <c r="B109" s="290">
        <v>37469</v>
      </c>
      <c r="C109" s="290">
        <v>35226</v>
      </c>
      <c r="D109" s="290">
        <f t="shared" si="6"/>
        <v>37843.69</v>
      </c>
      <c r="E109" s="290">
        <f t="shared" si="6"/>
        <v>35578.26</v>
      </c>
      <c r="F109" s="289">
        <f t="shared" si="7"/>
        <v>38979.000700000004</v>
      </c>
      <c r="G109" s="289">
        <f t="shared" si="7"/>
        <v>36645.607800000005</v>
      </c>
      <c r="H109" s="289">
        <f t="shared" si="10"/>
        <v>39479.000700000004</v>
      </c>
      <c r="I109" s="289">
        <f t="shared" si="10"/>
        <v>37145.607800000005</v>
      </c>
      <c r="J109" s="179">
        <f t="shared" si="9"/>
        <v>40268.580714</v>
      </c>
      <c r="K109" s="179">
        <f t="shared" si="9"/>
        <v>37888.519956000004</v>
      </c>
    </row>
    <row r="110" spans="3:11" ht="15.75">
      <c r="C110" s="290">
        <v>36345</v>
      </c>
      <c r="D110" s="290"/>
      <c r="E110" s="290">
        <f t="shared" si="6"/>
        <v>36708.45</v>
      </c>
      <c r="F110" s="289"/>
      <c r="G110" s="289">
        <f t="shared" si="7"/>
        <v>37809.703499999996</v>
      </c>
      <c r="H110" s="289"/>
      <c r="I110" s="289">
        <f>IF(G110*0.01&lt;500,G110+500,G110*1.01)</f>
        <v>38309.703499999996</v>
      </c>
      <c r="J110" s="179"/>
      <c r="K110" s="179">
        <f t="shared" si="9"/>
        <v>39075.897569999994</v>
      </c>
    </row>
    <row r="111" spans="3:11" ht="15.75">
      <c r="C111" s="290">
        <v>37469</v>
      </c>
      <c r="D111" s="290"/>
      <c r="E111" s="290">
        <f t="shared" si="6"/>
        <v>37843.69</v>
      </c>
      <c r="F111" s="289"/>
      <c r="G111" s="289">
        <f t="shared" si="7"/>
        <v>38979.000700000004</v>
      </c>
      <c r="H111" s="289"/>
      <c r="I111" s="289">
        <f>IF(G111*0.01&lt;500,G111+500,G111*1.01)</f>
        <v>39479.000700000004</v>
      </c>
      <c r="J111" s="179"/>
      <c r="K111" s="179">
        <f t="shared" si="9"/>
        <v>40268.580714</v>
      </c>
    </row>
    <row r="112" spans="2:11" ht="15.75">
      <c r="B112" s="290">
        <v>39587</v>
      </c>
      <c r="C112" s="290">
        <v>39587</v>
      </c>
      <c r="D112" s="290">
        <f t="shared" si="6"/>
        <v>39982.87</v>
      </c>
      <c r="E112" s="290">
        <f t="shared" si="6"/>
        <v>39982.87</v>
      </c>
      <c r="F112" s="289">
        <f t="shared" si="7"/>
        <v>41182.356100000005</v>
      </c>
      <c r="G112" s="289">
        <f t="shared" si="7"/>
        <v>41182.356100000005</v>
      </c>
      <c r="H112" s="289">
        <f aca="true" t="shared" si="11" ref="H112:H125">IF(F112*0.01&lt;500,F112+500,F112*1.01)</f>
        <v>41682.356100000005</v>
      </c>
      <c r="I112" s="300">
        <f>IF(G112*0.01&lt;500,G112+500,G112*1.01)</f>
        <v>41682.356100000005</v>
      </c>
      <c r="J112" s="179">
        <f t="shared" si="9"/>
        <v>42516.00322200001</v>
      </c>
      <c r="K112" s="179">
        <f t="shared" si="9"/>
        <v>42516.00322200001</v>
      </c>
    </row>
    <row r="113" spans="1:11" s="292" customFormat="1" ht="15.75">
      <c r="A113" s="473" t="s">
        <v>243</v>
      </c>
      <c r="B113" s="311">
        <v>32013</v>
      </c>
      <c r="C113" s="311"/>
      <c r="D113" s="311">
        <f t="shared" si="6"/>
        <v>32333.13</v>
      </c>
      <c r="F113" s="311">
        <f t="shared" si="7"/>
        <v>33303.1239</v>
      </c>
      <c r="G113" s="311"/>
      <c r="H113" s="311">
        <f t="shared" si="11"/>
        <v>33803.1239</v>
      </c>
      <c r="I113" s="311"/>
      <c r="J113" s="177">
        <f t="shared" si="9"/>
        <v>34479.186378</v>
      </c>
      <c r="K113" s="177"/>
    </row>
    <row r="114" spans="2:11" ht="15.75">
      <c r="B114" s="290">
        <v>34007</v>
      </c>
      <c r="C114" s="290"/>
      <c r="D114" s="290">
        <f t="shared" si="6"/>
        <v>34347.07</v>
      </c>
      <c r="F114" s="289">
        <f t="shared" si="7"/>
        <v>35377.4821</v>
      </c>
      <c r="G114" s="289"/>
      <c r="H114" s="289">
        <f t="shared" si="11"/>
        <v>35877.4821</v>
      </c>
      <c r="I114" s="289"/>
      <c r="J114" s="179">
        <f t="shared" si="9"/>
        <v>36595.031742</v>
      </c>
      <c r="K114" s="179"/>
    </row>
    <row r="115" spans="2:11" ht="15.75">
      <c r="B115" s="290">
        <v>35838</v>
      </c>
      <c r="C115" s="290"/>
      <c r="D115" s="290">
        <f t="shared" si="6"/>
        <v>36196.38</v>
      </c>
      <c r="F115" s="289">
        <f t="shared" si="7"/>
        <v>37282.2714</v>
      </c>
      <c r="G115" s="289"/>
      <c r="H115" s="289">
        <f t="shared" si="11"/>
        <v>37782.2714</v>
      </c>
      <c r="I115" s="289"/>
      <c r="J115" s="179">
        <f t="shared" si="9"/>
        <v>38537.916828</v>
      </c>
      <c r="K115" s="179"/>
    </row>
    <row r="116" spans="2:11" ht="15.75">
      <c r="B116" s="290">
        <v>37442</v>
      </c>
      <c r="C116" s="290"/>
      <c r="D116" s="290">
        <f t="shared" si="6"/>
        <v>37816.42</v>
      </c>
      <c r="F116" s="289">
        <f t="shared" si="7"/>
        <v>38950.912599999996</v>
      </c>
      <c r="G116" s="289"/>
      <c r="H116" s="289">
        <f t="shared" si="11"/>
        <v>39450.912599999996</v>
      </c>
      <c r="I116" s="289"/>
      <c r="J116" s="179">
        <f t="shared" si="9"/>
        <v>40239.930852</v>
      </c>
      <c r="K116" s="179"/>
    </row>
    <row r="117" spans="2:11" ht="15.75">
      <c r="B117" s="290">
        <v>38990</v>
      </c>
      <c r="C117" s="290"/>
      <c r="D117" s="290">
        <f t="shared" si="6"/>
        <v>39379.9</v>
      </c>
      <c r="F117" s="289">
        <f t="shared" si="7"/>
        <v>40561.297000000006</v>
      </c>
      <c r="G117" s="289"/>
      <c r="H117" s="289">
        <f t="shared" si="11"/>
        <v>41061.297000000006</v>
      </c>
      <c r="I117" s="289"/>
      <c r="J117" s="179">
        <f t="shared" si="9"/>
        <v>41882.52294000001</v>
      </c>
      <c r="K117" s="179"/>
    </row>
    <row r="118" spans="2:11" ht="15.75">
      <c r="B118" s="290">
        <v>41082</v>
      </c>
      <c r="C118" s="290"/>
      <c r="D118" s="290">
        <f t="shared" si="6"/>
        <v>41492.82</v>
      </c>
      <c r="F118" s="289">
        <f t="shared" si="7"/>
        <v>42737.6046</v>
      </c>
      <c r="G118" s="289"/>
      <c r="H118" s="289">
        <f t="shared" si="11"/>
        <v>43237.6046</v>
      </c>
      <c r="I118" s="289"/>
      <c r="J118" s="179">
        <f t="shared" si="9"/>
        <v>44102.356692</v>
      </c>
      <c r="K118" s="179"/>
    </row>
    <row r="119" spans="2:11" ht="15.75">
      <c r="B119" s="290">
        <v>42595</v>
      </c>
      <c r="C119" s="290"/>
      <c r="D119" s="290">
        <f t="shared" si="6"/>
        <v>43020.95</v>
      </c>
      <c r="F119" s="289">
        <f t="shared" si="7"/>
        <v>44311.578499999996</v>
      </c>
      <c r="G119" s="289"/>
      <c r="H119" s="289">
        <f t="shared" si="11"/>
        <v>44811.578499999996</v>
      </c>
      <c r="I119" s="289"/>
      <c r="J119" s="179">
        <f t="shared" si="9"/>
        <v>45707.81007</v>
      </c>
      <c r="K119" s="179"/>
    </row>
    <row r="120" spans="2:11" ht="15.75">
      <c r="B120" s="290">
        <v>44133</v>
      </c>
      <c r="C120" s="290"/>
      <c r="D120" s="290">
        <f t="shared" si="6"/>
        <v>44574.33</v>
      </c>
      <c r="F120" s="289">
        <f t="shared" si="7"/>
        <v>45911.5599</v>
      </c>
      <c r="G120" s="289"/>
      <c r="H120" s="300">
        <f t="shared" si="11"/>
        <v>46411.5599</v>
      </c>
      <c r="I120" s="300"/>
      <c r="J120" s="179">
        <f t="shared" si="9"/>
        <v>47339.791098</v>
      </c>
      <c r="K120" s="179"/>
    </row>
    <row r="121" spans="1:11" s="292" customFormat="1" ht="15.75">
      <c r="A121" s="473" t="s">
        <v>244</v>
      </c>
      <c r="B121" s="311">
        <v>49041</v>
      </c>
      <c r="C121" s="311">
        <v>44293</v>
      </c>
      <c r="D121" s="311">
        <f t="shared" si="6"/>
        <v>49531.41</v>
      </c>
      <c r="E121" s="311">
        <f t="shared" si="6"/>
        <v>44735.93</v>
      </c>
      <c r="F121" s="311">
        <f t="shared" si="7"/>
        <v>51017.352300000006</v>
      </c>
      <c r="G121" s="311">
        <f t="shared" si="7"/>
        <v>46078.007900000004</v>
      </c>
      <c r="H121" s="311">
        <f t="shared" si="11"/>
        <v>51527.525823</v>
      </c>
      <c r="I121" s="311">
        <f aca="true" t="shared" si="12" ref="I121:I129">IF(G121*0.01&lt;500,G121+500,G121*1.01)</f>
        <v>46578.007900000004</v>
      </c>
      <c r="J121" s="177">
        <f t="shared" si="9"/>
        <v>52558.07633946001</v>
      </c>
      <c r="K121" s="177">
        <f t="shared" si="9"/>
        <v>47509.568058000004</v>
      </c>
    </row>
    <row r="122" spans="2:11" ht="15.75">
      <c r="B122" s="290">
        <v>50211</v>
      </c>
      <c r="C122" s="290">
        <v>46990</v>
      </c>
      <c r="D122" s="290">
        <f t="shared" si="6"/>
        <v>50713.11</v>
      </c>
      <c r="E122" s="290">
        <f t="shared" si="6"/>
        <v>47459.9</v>
      </c>
      <c r="F122" s="289">
        <f t="shared" si="7"/>
        <v>52234.503300000004</v>
      </c>
      <c r="G122" s="289">
        <f t="shared" si="7"/>
        <v>48883.697</v>
      </c>
      <c r="H122" s="289">
        <f t="shared" si="11"/>
        <v>52756.848333</v>
      </c>
      <c r="I122" s="289">
        <f t="shared" si="12"/>
        <v>49383.697</v>
      </c>
      <c r="J122" s="179">
        <f t="shared" si="9"/>
        <v>53811.98529966</v>
      </c>
      <c r="K122" s="179">
        <f t="shared" si="9"/>
        <v>50371.37094</v>
      </c>
    </row>
    <row r="123" spans="2:11" ht="15.75">
      <c r="B123" s="290">
        <v>51635</v>
      </c>
      <c r="C123" s="290">
        <v>49041</v>
      </c>
      <c r="D123" s="290">
        <f t="shared" si="6"/>
        <v>52151.35</v>
      </c>
      <c r="E123" s="290">
        <f t="shared" si="6"/>
        <v>49531.41</v>
      </c>
      <c r="F123" s="289">
        <f t="shared" si="7"/>
        <v>53715.8905</v>
      </c>
      <c r="G123" s="289">
        <f t="shared" si="7"/>
        <v>51017.352300000006</v>
      </c>
      <c r="H123" s="289">
        <f t="shared" si="11"/>
        <v>54253.049405000005</v>
      </c>
      <c r="I123" s="289">
        <f t="shared" si="12"/>
        <v>51527.525823</v>
      </c>
      <c r="J123" s="179">
        <f t="shared" si="9"/>
        <v>55338.1103931</v>
      </c>
      <c r="K123" s="179">
        <f t="shared" si="9"/>
        <v>52558.07633946001</v>
      </c>
    </row>
    <row r="124" spans="2:11" ht="15.75">
      <c r="B124" s="290">
        <v>54316</v>
      </c>
      <c r="C124" s="290">
        <v>50211</v>
      </c>
      <c r="D124" s="290">
        <f t="shared" si="6"/>
        <v>54859.16</v>
      </c>
      <c r="E124" s="290">
        <f t="shared" si="6"/>
        <v>50713.11</v>
      </c>
      <c r="F124" s="289">
        <f t="shared" si="7"/>
        <v>56504.9348</v>
      </c>
      <c r="G124" s="289">
        <f t="shared" si="7"/>
        <v>52234.503300000004</v>
      </c>
      <c r="H124" s="289">
        <f t="shared" si="11"/>
        <v>57069.984148</v>
      </c>
      <c r="I124" s="289">
        <f t="shared" si="12"/>
        <v>52756.848333</v>
      </c>
      <c r="J124" s="179">
        <f t="shared" si="9"/>
        <v>58211.38383096</v>
      </c>
      <c r="K124" s="179">
        <f t="shared" si="9"/>
        <v>53811.98529966</v>
      </c>
    </row>
    <row r="125" spans="2:11" ht="15.75">
      <c r="B125" s="290">
        <v>55918</v>
      </c>
      <c r="C125" s="290">
        <v>51635</v>
      </c>
      <c r="D125" s="290">
        <f t="shared" si="6"/>
        <v>56477.18</v>
      </c>
      <c r="E125" s="290">
        <f t="shared" si="6"/>
        <v>52151.35</v>
      </c>
      <c r="F125" s="289">
        <f t="shared" si="7"/>
        <v>58171.4954</v>
      </c>
      <c r="G125" s="289">
        <f t="shared" si="7"/>
        <v>53715.8905</v>
      </c>
      <c r="H125" s="289">
        <f t="shared" si="11"/>
        <v>58753.210354</v>
      </c>
      <c r="I125" s="289">
        <f t="shared" si="12"/>
        <v>54253.049405000005</v>
      </c>
      <c r="J125" s="179">
        <f t="shared" si="9"/>
        <v>59928.274561080005</v>
      </c>
      <c r="K125" s="179">
        <f t="shared" si="9"/>
        <v>55338.1103931</v>
      </c>
    </row>
    <row r="126" spans="3:11" ht="15.75">
      <c r="C126" s="290">
        <v>54316</v>
      </c>
      <c r="D126" s="290"/>
      <c r="E126" s="290">
        <f t="shared" si="6"/>
        <v>54859.16</v>
      </c>
      <c r="F126" s="289"/>
      <c r="G126" s="289">
        <f t="shared" si="7"/>
        <v>56504.9348</v>
      </c>
      <c r="H126" s="289"/>
      <c r="I126" s="289">
        <f t="shared" si="12"/>
        <v>57069.984148</v>
      </c>
      <c r="J126" s="179"/>
      <c r="K126" s="179">
        <f t="shared" si="9"/>
        <v>58211.38383096</v>
      </c>
    </row>
    <row r="127" spans="3:11" ht="15.75">
      <c r="C127" s="290">
        <v>55918</v>
      </c>
      <c r="D127" s="290"/>
      <c r="E127" s="290">
        <f t="shared" si="6"/>
        <v>56477.18</v>
      </c>
      <c r="F127" s="289"/>
      <c r="G127" s="289">
        <f t="shared" si="7"/>
        <v>58171.4954</v>
      </c>
      <c r="H127" s="289"/>
      <c r="I127" s="289">
        <f t="shared" si="12"/>
        <v>58753.210354</v>
      </c>
      <c r="J127" s="179"/>
      <c r="K127" s="179">
        <f t="shared" si="9"/>
        <v>59928.274561080005</v>
      </c>
    </row>
    <row r="128" spans="1:11" ht="15.75">
      <c r="A128" s="474" t="s">
        <v>67</v>
      </c>
      <c r="B128" s="290">
        <v>57910</v>
      </c>
      <c r="C128" s="290">
        <v>57910</v>
      </c>
      <c r="D128" s="290">
        <f t="shared" si="6"/>
        <v>58489.1</v>
      </c>
      <c r="E128" s="290">
        <f t="shared" si="6"/>
        <v>58489.1</v>
      </c>
      <c r="F128" s="289">
        <f t="shared" si="7"/>
        <v>60243.773</v>
      </c>
      <c r="G128" s="289">
        <f t="shared" si="7"/>
        <v>60243.773</v>
      </c>
      <c r="H128" s="289">
        <f>IF(F128*0.01&lt;500,F128+500,F128*1.01)</f>
        <v>60846.21073</v>
      </c>
      <c r="I128" s="289">
        <f t="shared" si="12"/>
        <v>60846.21073</v>
      </c>
      <c r="J128" s="179">
        <f t="shared" si="9"/>
        <v>62063.1349446</v>
      </c>
      <c r="K128" s="179">
        <f t="shared" si="9"/>
        <v>62063.1349446</v>
      </c>
    </row>
    <row r="129" spans="1:11" ht="15.75">
      <c r="A129" s="474" t="s">
        <v>68</v>
      </c>
      <c r="B129" s="290">
        <v>59914</v>
      </c>
      <c r="C129" s="290">
        <v>59914</v>
      </c>
      <c r="D129" s="290">
        <f t="shared" si="6"/>
        <v>60513.14</v>
      </c>
      <c r="E129" s="290">
        <f t="shared" si="6"/>
        <v>60513.14</v>
      </c>
      <c r="F129" s="289">
        <f t="shared" si="7"/>
        <v>62328.5342</v>
      </c>
      <c r="G129" s="289">
        <f t="shared" si="7"/>
        <v>62328.5342</v>
      </c>
      <c r="H129" s="300">
        <f>IF(F129*0.01&lt;500,F129+500,F129*1.01)</f>
        <v>62951.819542000005</v>
      </c>
      <c r="I129" s="300">
        <f t="shared" si="12"/>
        <v>62951.819542000005</v>
      </c>
      <c r="J129" s="179">
        <f t="shared" si="9"/>
        <v>64210.85593284001</v>
      </c>
      <c r="K129" s="179">
        <f t="shared" si="9"/>
        <v>64210.85593284001</v>
      </c>
    </row>
    <row r="130" spans="1:11" s="292" customFormat="1" ht="15.75">
      <c r="A130" s="473" t="s">
        <v>245</v>
      </c>
      <c r="B130" s="293">
        <v>604.68</v>
      </c>
      <c r="C130" s="293">
        <v>547.23</v>
      </c>
      <c r="D130" s="293">
        <f aca="true" t="shared" si="13" ref="D130:E192">B130*1.01</f>
        <v>610.7267999999999</v>
      </c>
      <c r="E130" s="293">
        <f t="shared" si="13"/>
        <v>552.7023</v>
      </c>
      <c r="F130" s="293">
        <f t="shared" si="7"/>
        <v>629.048604</v>
      </c>
      <c r="G130" s="293">
        <f t="shared" si="7"/>
        <v>569.2833690000001</v>
      </c>
      <c r="H130" s="409">
        <f>IF(F130*0.01&lt;9.58,F130+9.58,F130*1.01)</f>
        <v>638.628604</v>
      </c>
      <c r="I130" s="293">
        <f>IF(G130*0.01&lt;9.58,G130+9.58,G130*1.01)</f>
        <v>578.8633690000001</v>
      </c>
      <c r="J130" s="712">
        <f t="shared" si="9"/>
        <v>651.40117608</v>
      </c>
      <c r="K130" s="712">
        <f t="shared" si="9"/>
        <v>590.4406363800001</v>
      </c>
    </row>
    <row r="131" spans="2:11" ht="15.75">
      <c r="B131" s="296">
        <v>609.27</v>
      </c>
      <c r="C131" s="296">
        <v>560.97</v>
      </c>
      <c r="D131" s="296">
        <f t="shared" si="13"/>
        <v>615.3627</v>
      </c>
      <c r="E131" s="296">
        <f t="shared" si="13"/>
        <v>566.5797</v>
      </c>
      <c r="F131" s="312">
        <f aca="true" t="shared" si="14" ref="F131:G192">D131*1.03</f>
        <v>633.823581</v>
      </c>
      <c r="G131" s="312">
        <f t="shared" si="14"/>
        <v>583.577091</v>
      </c>
      <c r="H131" s="410">
        <f aca="true" t="shared" si="15" ref="H131:I138">IF(F131*0.01&lt;9.58,F131+9.58,F131*1.01)</f>
        <v>643.403581</v>
      </c>
      <c r="I131" s="312">
        <f t="shared" si="15"/>
        <v>593.157091</v>
      </c>
      <c r="J131" s="710">
        <f t="shared" si="9"/>
        <v>656.27165262</v>
      </c>
      <c r="K131" s="710">
        <f t="shared" si="9"/>
        <v>605.02023282</v>
      </c>
    </row>
    <row r="132" spans="2:11" ht="15.75">
      <c r="B132" s="296">
        <v>611.15</v>
      </c>
      <c r="C132" s="296">
        <v>604.68</v>
      </c>
      <c r="D132" s="296">
        <f t="shared" si="13"/>
        <v>617.2615</v>
      </c>
      <c r="E132" s="296">
        <f t="shared" si="13"/>
        <v>610.7267999999999</v>
      </c>
      <c r="F132" s="312">
        <f t="shared" si="14"/>
        <v>635.7793449999999</v>
      </c>
      <c r="G132" s="312">
        <f t="shared" si="14"/>
        <v>629.048604</v>
      </c>
      <c r="H132" s="410">
        <f t="shared" si="15"/>
        <v>645.359345</v>
      </c>
      <c r="I132" s="312">
        <f t="shared" si="15"/>
        <v>638.628604</v>
      </c>
      <c r="J132" s="710">
        <f t="shared" si="9"/>
        <v>658.2665319</v>
      </c>
      <c r="K132" s="710">
        <f t="shared" si="9"/>
        <v>651.40117608</v>
      </c>
    </row>
    <row r="133" spans="2:11" ht="15.75">
      <c r="B133" s="296">
        <v>612.95</v>
      </c>
      <c r="C133" s="296">
        <v>609.27</v>
      </c>
      <c r="D133" s="296">
        <f t="shared" si="13"/>
        <v>619.0795</v>
      </c>
      <c r="E133" s="296">
        <f t="shared" si="13"/>
        <v>615.3627</v>
      </c>
      <c r="F133" s="312">
        <f t="shared" si="14"/>
        <v>637.6518850000001</v>
      </c>
      <c r="G133" s="312">
        <f t="shared" si="14"/>
        <v>633.823581</v>
      </c>
      <c r="H133" s="410">
        <f t="shared" si="15"/>
        <v>647.2318850000001</v>
      </c>
      <c r="I133" s="312">
        <f t="shared" si="15"/>
        <v>643.403581</v>
      </c>
      <c r="J133" s="710">
        <f t="shared" si="9"/>
        <v>660.1765227000002</v>
      </c>
      <c r="K133" s="710">
        <f t="shared" si="9"/>
        <v>656.27165262</v>
      </c>
    </row>
    <row r="134" spans="2:11" ht="15.75">
      <c r="B134" s="296">
        <v>614.76</v>
      </c>
      <c r="C134" s="296">
        <v>611.15</v>
      </c>
      <c r="D134" s="296">
        <f t="shared" si="13"/>
        <v>620.9076</v>
      </c>
      <c r="E134" s="296">
        <f t="shared" si="13"/>
        <v>617.2615</v>
      </c>
      <c r="F134" s="312">
        <f t="shared" si="14"/>
        <v>639.5348280000001</v>
      </c>
      <c r="G134" s="312">
        <f t="shared" si="14"/>
        <v>635.7793449999999</v>
      </c>
      <c r="H134" s="410">
        <f t="shared" si="15"/>
        <v>649.1148280000001</v>
      </c>
      <c r="I134" s="312">
        <f t="shared" si="15"/>
        <v>645.359345</v>
      </c>
      <c r="J134" s="710">
        <f t="shared" si="9"/>
        <v>662.0971245600001</v>
      </c>
      <c r="K134" s="710">
        <f t="shared" si="9"/>
        <v>658.2665319</v>
      </c>
    </row>
    <row r="135" spans="2:11" ht="15.75">
      <c r="B135" s="296">
        <v>614.76</v>
      </c>
      <c r="C135" s="296">
        <v>612.95</v>
      </c>
      <c r="D135" s="296">
        <f t="shared" si="13"/>
        <v>620.9076</v>
      </c>
      <c r="E135" s="296">
        <f t="shared" si="13"/>
        <v>619.0795</v>
      </c>
      <c r="F135" s="312">
        <f t="shared" si="14"/>
        <v>639.5348280000001</v>
      </c>
      <c r="G135" s="312">
        <f t="shared" si="14"/>
        <v>637.6518850000001</v>
      </c>
      <c r="H135" s="410">
        <f t="shared" si="15"/>
        <v>649.1148280000001</v>
      </c>
      <c r="I135" s="312">
        <f t="shared" si="15"/>
        <v>647.2318850000001</v>
      </c>
      <c r="J135" s="710">
        <f t="shared" si="9"/>
        <v>662.0971245600001</v>
      </c>
      <c r="K135" s="710">
        <f t="shared" si="9"/>
        <v>660.1765227000002</v>
      </c>
    </row>
    <row r="136" spans="2:11" ht="15.75">
      <c r="B136" s="296">
        <v>614.76</v>
      </c>
      <c r="C136" s="296">
        <v>614.76</v>
      </c>
      <c r="D136" s="296">
        <f t="shared" si="13"/>
        <v>620.9076</v>
      </c>
      <c r="E136" s="296">
        <f t="shared" si="13"/>
        <v>620.9076</v>
      </c>
      <c r="F136" s="312">
        <f t="shared" si="14"/>
        <v>639.5348280000001</v>
      </c>
      <c r="G136" s="312">
        <f t="shared" si="14"/>
        <v>639.5348280000001</v>
      </c>
      <c r="H136" s="410">
        <f t="shared" si="15"/>
        <v>649.1148280000001</v>
      </c>
      <c r="I136" s="312">
        <f t="shared" si="15"/>
        <v>649.1148280000001</v>
      </c>
      <c r="J136" s="710">
        <f t="shared" si="9"/>
        <v>662.0971245600001</v>
      </c>
      <c r="K136" s="710">
        <f t="shared" si="9"/>
        <v>662.0971245600001</v>
      </c>
    </row>
    <row r="137" spans="2:11" ht="15.75">
      <c r="B137" s="296">
        <v>614.76</v>
      </c>
      <c r="C137" s="296">
        <v>614.76</v>
      </c>
      <c r="D137" s="296">
        <f t="shared" si="13"/>
        <v>620.9076</v>
      </c>
      <c r="E137" s="296">
        <f t="shared" si="13"/>
        <v>620.9076</v>
      </c>
      <c r="F137" s="312">
        <f t="shared" si="14"/>
        <v>639.5348280000001</v>
      </c>
      <c r="G137" s="312">
        <f t="shared" si="14"/>
        <v>639.5348280000001</v>
      </c>
      <c r="H137" s="410">
        <f t="shared" si="15"/>
        <v>649.1148280000001</v>
      </c>
      <c r="I137" s="312">
        <f t="shared" si="15"/>
        <v>649.1148280000001</v>
      </c>
      <c r="J137" s="710">
        <f t="shared" si="9"/>
        <v>662.0971245600001</v>
      </c>
      <c r="K137" s="710">
        <f t="shared" si="9"/>
        <v>662.0971245600001</v>
      </c>
    </row>
    <row r="138" spans="2:11" ht="15.75">
      <c r="B138" s="296">
        <v>616.35</v>
      </c>
      <c r="C138" s="296">
        <v>614.76</v>
      </c>
      <c r="D138" s="296">
        <f t="shared" si="13"/>
        <v>622.5135</v>
      </c>
      <c r="E138" s="296">
        <f t="shared" si="13"/>
        <v>620.9076</v>
      </c>
      <c r="F138" s="312">
        <f t="shared" si="14"/>
        <v>641.1889050000001</v>
      </c>
      <c r="G138" s="312">
        <f t="shared" si="14"/>
        <v>639.5348280000001</v>
      </c>
      <c r="H138" s="410">
        <f t="shared" si="15"/>
        <v>650.7689050000001</v>
      </c>
      <c r="I138" s="312">
        <f t="shared" si="15"/>
        <v>649.1148280000001</v>
      </c>
      <c r="J138" s="710">
        <f t="shared" si="9"/>
        <v>663.7842831000002</v>
      </c>
      <c r="K138" s="710">
        <f t="shared" si="9"/>
        <v>662.0971245600001</v>
      </c>
    </row>
    <row r="139" spans="2:11" ht="15.75">
      <c r="B139" s="296">
        <v>618.29</v>
      </c>
      <c r="C139" s="296">
        <v>614.76</v>
      </c>
      <c r="D139" s="296">
        <f t="shared" si="13"/>
        <v>624.4729</v>
      </c>
      <c r="E139" s="296">
        <f t="shared" si="13"/>
        <v>620.9076</v>
      </c>
      <c r="F139" s="312">
        <f t="shared" si="14"/>
        <v>643.207087</v>
      </c>
      <c r="G139" s="312">
        <f t="shared" si="14"/>
        <v>639.5348280000001</v>
      </c>
      <c r="H139" s="410">
        <f aca="true" t="shared" si="16" ref="H139:I142">IF(F139*0.01&lt;9.58,F139+9.58,F139*1.01)</f>
        <v>652.787087</v>
      </c>
      <c r="I139" s="312">
        <f t="shared" si="16"/>
        <v>649.1148280000001</v>
      </c>
      <c r="J139" s="710">
        <f t="shared" si="9"/>
        <v>665.8428287400001</v>
      </c>
      <c r="K139" s="710">
        <f t="shared" si="9"/>
        <v>662.0971245600001</v>
      </c>
    </row>
    <row r="140" spans="2:11" ht="15.75">
      <c r="B140" s="296">
        <v>620.84</v>
      </c>
      <c r="C140" s="296">
        <v>616.35</v>
      </c>
      <c r="D140" s="296">
        <f t="shared" si="13"/>
        <v>627.0484</v>
      </c>
      <c r="E140" s="296">
        <f t="shared" si="13"/>
        <v>622.5135</v>
      </c>
      <c r="F140" s="312">
        <f t="shared" si="14"/>
        <v>645.859852</v>
      </c>
      <c r="G140" s="312">
        <f t="shared" si="14"/>
        <v>641.1889050000001</v>
      </c>
      <c r="H140" s="410">
        <f t="shared" si="16"/>
        <v>655.4398520000001</v>
      </c>
      <c r="I140" s="312">
        <f t="shared" si="16"/>
        <v>650.7689050000001</v>
      </c>
      <c r="J140" s="710">
        <f t="shared" si="9"/>
        <v>668.5486490400001</v>
      </c>
      <c r="K140" s="710">
        <f t="shared" si="9"/>
        <v>663.7842831000002</v>
      </c>
    </row>
    <row r="141" spans="2:11" ht="15.75">
      <c r="B141" s="296">
        <v>623.43</v>
      </c>
      <c r="C141" s="296">
        <v>618.29</v>
      </c>
      <c r="D141" s="296">
        <f t="shared" si="13"/>
        <v>629.6642999999999</v>
      </c>
      <c r="E141" s="296">
        <f t="shared" si="13"/>
        <v>624.4729</v>
      </c>
      <c r="F141" s="312">
        <f t="shared" si="14"/>
        <v>648.554229</v>
      </c>
      <c r="G141" s="312">
        <f t="shared" si="14"/>
        <v>643.207087</v>
      </c>
      <c r="H141" s="410">
        <f t="shared" si="16"/>
        <v>658.134229</v>
      </c>
      <c r="I141" s="312">
        <f t="shared" si="16"/>
        <v>652.787087</v>
      </c>
      <c r="J141" s="710">
        <f t="shared" si="9"/>
        <v>671.29691358</v>
      </c>
      <c r="K141" s="710">
        <f t="shared" si="9"/>
        <v>665.8428287400001</v>
      </c>
    </row>
    <row r="142" spans="2:11" ht="15.75">
      <c r="B142" s="296">
        <v>625.89</v>
      </c>
      <c r="C142" s="296">
        <v>620.84</v>
      </c>
      <c r="D142" s="296">
        <f t="shared" si="13"/>
        <v>632.1489</v>
      </c>
      <c r="E142" s="296">
        <f t="shared" si="13"/>
        <v>627.0484</v>
      </c>
      <c r="F142" s="312">
        <f t="shared" si="14"/>
        <v>651.113367</v>
      </c>
      <c r="G142" s="312">
        <f t="shared" si="14"/>
        <v>645.859852</v>
      </c>
      <c r="H142" s="410">
        <f t="shared" si="16"/>
        <v>660.6933670000001</v>
      </c>
      <c r="I142" s="312">
        <f t="shared" si="16"/>
        <v>655.4398520000001</v>
      </c>
      <c r="J142" s="710">
        <f t="shared" si="9"/>
        <v>673.9072343400001</v>
      </c>
      <c r="K142" s="710">
        <f t="shared" si="9"/>
        <v>668.5486490400001</v>
      </c>
    </row>
    <row r="143" spans="2:11" ht="15.75">
      <c r="B143" s="296"/>
      <c r="C143" s="296">
        <v>623.43</v>
      </c>
      <c r="D143" s="296"/>
      <c r="E143" s="296">
        <f t="shared" si="13"/>
        <v>629.6642999999999</v>
      </c>
      <c r="F143" s="289"/>
      <c r="G143" s="312">
        <f t="shared" si="14"/>
        <v>648.554229</v>
      </c>
      <c r="H143" s="312"/>
      <c r="I143" s="312">
        <f>IF(G143*0.01&lt;9.58,G143+9.58,G143*1.01)</f>
        <v>658.134229</v>
      </c>
      <c r="J143" s="710"/>
      <c r="K143" s="710">
        <f t="shared" si="9"/>
        <v>671.29691358</v>
      </c>
    </row>
    <row r="144" spans="2:11" ht="15.75">
      <c r="B144" s="296"/>
      <c r="C144" s="296">
        <v>625.89</v>
      </c>
      <c r="D144" s="296"/>
      <c r="E144" s="296">
        <f t="shared" si="13"/>
        <v>632.1489</v>
      </c>
      <c r="F144" s="289"/>
      <c r="G144" s="312">
        <f t="shared" si="14"/>
        <v>651.113367</v>
      </c>
      <c r="H144" s="289"/>
      <c r="I144" s="312">
        <f>IF(G144*0.01&lt;9.58,G144+9.58,G144*1.01)</f>
        <v>660.6933670000001</v>
      </c>
      <c r="J144" s="710"/>
      <c r="K144" s="710">
        <f t="shared" si="9"/>
        <v>673.9072343400001</v>
      </c>
    </row>
    <row r="145" spans="1:11" s="292" customFormat="1" ht="15.75">
      <c r="A145" s="473" t="s">
        <v>246</v>
      </c>
      <c r="B145" s="311"/>
      <c r="C145" s="311"/>
      <c r="D145" s="311"/>
      <c r="F145" s="311"/>
      <c r="G145" s="311"/>
      <c r="H145" s="311"/>
      <c r="J145" s="712"/>
      <c r="K145" s="712"/>
    </row>
    <row r="146" spans="1:11" ht="15.75">
      <c r="A146" s="474" t="s">
        <v>247</v>
      </c>
      <c r="B146" s="290">
        <v>31930</v>
      </c>
      <c r="C146" s="290"/>
      <c r="D146" s="290">
        <f t="shared" si="13"/>
        <v>32249.3</v>
      </c>
      <c r="F146" s="289">
        <f t="shared" si="14"/>
        <v>33216.779</v>
      </c>
      <c r="G146" s="289"/>
      <c r="H146" s="289">
        <f aca="true" t="shared" si="17" ref="H146:H155">IF(F146*0.01&lt;500,F146+500,F146*1.01)</f>
        <v>33716.779</v>
      </c>
      <c r="I146" s="271"/>
      <c r="J146" s="179">
        <f t="shared" si="9"/>
        <v>34391.11458</v>
      </c>
      <c r="K146" s="710"/>
    </row>
    <row r="147" spans="2:11" ht="15.75">
      <c r="B147" s="290">
        <v>32120</v>
      </c>
      <c r="C147" s="290"/>
      <c r="D147" s="290">
        <f t="shared" si="13"/>
        <v>32441.2</v>
      </c>
      <c r="F147" s="289">
        <f t="shared" si="14"/>
        <v>33414.436</v>
      </c>
      <c r="G147" s="289"/>
      <c r="H147" s="289">
        <f t="shared" si="17"/>
        <v>33914.436</v>
      </c>
      <c r="I147" s="271"/>
      <c r="J147" s="179">
        <f aca="true" t="shared" si="18" ref="J147:K192">H147*1.02</f>
        <v>34592.724720000006</v>
      </c>
      <c r="K147" s="710"/>
    </row>
    <row r="148" spans="2:11" ht="15.75">
      <c r="B148" s="290">
        <v>32634</v>
      </c>
      <c r="C148" s="290"/>
      <c r="D148" s="290">
        <f t="shared" si="13"/>
        <v>32960.340000000004</v>
      </c>
      <c r="F148" s="289">
        <f t="shared" si="14"/>
        <v>33949.150200000004</v>
      </c>
      <c r="G148" s="289"/>
      <c r="H148" s="289">
        <f t="shared" si="17"/>
        <v>34449.150200000004</v>
      </c>
      <c r="I148" s="271"/>
      <c r="J148" s="179">
        <f t="shared" si="18"/>
        <v>35138.133204000005</v>
      </c>
      <c r="K148" s="710"/>
    </row>
    <row r="149" spans="2:11" ht="15.75">
      <c r="B149" s="290">
        <v>33324</v>
      </c>
      <c r="C149" s="290"/>
      <c r="D149" s="290">
        <f t="shared" si="13"/>
        <v>33657.24</v>
      </c>
      <c r="F149" s="289">
        <f t="shared" si="14"/>
        <v>34666.9572</v>
      </c>
      <c r="G149" s="289"/>
      <c r="H149" s="289">
        <f t="shared" si="17"/>
        <v>35166.9572</v>
      </c>
      <c r="I149" s="271"/>
      <c r="J149" s="179">
        <f t="shared" si="18"/>
        <v>35870.296343999995</v>
      </c>
      <c r="K149" s="710"/>
    </row>
    <row r="150" spans="2:11" ht="15.75">
      <c r="B150" s="290">
        <v>33721</v>
      </c>
      <c r="C150" s="290"/>
      <c r="D150" s="290">
        <f t="shared" si="13"/>
        <v>34058.21</v>
      </c>
      <c r="F150" s="289">
        <f t="shared" si="14"/>
        <v>35079.9563</v>
      </c>
      <c r="G150" s="289"/>
      <c r="H150" s="289">
        <f t="shared" si="17"/>
        <v>35579.9563</v>
      </c>
      <c r="I150" s="271"/>
      <c r="J150" s="179">
        <f t="shared" si="18"/>
        <v>36291.555426</v>
      </c>
      <c r="K150" s="710"/>
    </row>
    <row r="151" spans="2:11" ht="15.75">
      <c r="B151" s="290">
        <v>34173</v>
      </c>
      <c r="C151" s="290"/>
      <c r="D151" s="290">
        <f t="shared" si="13"/>
        <v>34514.73</v>
      </c>
      <c r="F151" s="289">
        <f t="shared" si="14"/>
        <v>35550.1719</v>
      </c>
      <c r="G151" s="289"/>
      <c r="H151" s="289">
        <f t="shared" si="17"/>
        <v>36050.1719</v>
      </c>
      <c r="I151" s="271"/>
      <c r="J151" s="179">
        <f t="shared" si="18"/>
        <v>36771.175338</v>
      </c>
      <c r="K151" s="710"/>
    </row>
    <row r="152" spans="2:11" ht="15.75">
      <c r="B152" s="290">
        <v>34415</v>
      </c>
      <c r="C152" s="290"/>
      <c r="D152" s="290">
        <f t="shared" si="13"/>
        <v>34759.15</v>
      </c>
      <c r="F152" s="289">
        <f t="shared" si="14"/>
        <v>35801.9245</v>
      </c>
      <c r="G152" s="289"/>
      <c r="H152" s="289">
        <f t="shared" si="17"/>
        <v>36301.9245</v>
      </c>
      <c r="I152" s="271"/>
      <c r="J152" s="179">
        <f t="shared" si="18"/>
        <v>37027.96299</v>
      </c>
      <c r="K152" s="710"/>
    </row>
    <row r="153" spans="2:11" ht="15.75">
      <c r="B153" s="290">
        <v>34751</v>
      </c>
      <c r="C153" s="290"/>
      <c r="D153" s="290">
        <f t="shared" si="13"/>
        <v>35098.51</v>
      </c>
      <c r="F153" s="289">
        <f t="shared" si="14"/>
        <v>36151.4653</v>
      </c>
      <c r="G153" s="289"/>
      <c r="H153" s="289">
        <f t="shared" si="17"/>
        <v>36651.4653</v>
      </c>
      <c r="I153" s="271"/>
      <c r="J153" s="179">
        <f t="shared" si="18"/>
        <v>37384.49460600001</v>
      </c>
      <c r="K153" s="710"/>
    </row>
    <row r="154" spans="1:11" ht="15.75">
      <c r="A154" s="474" t="s">
        <v>67</v>
      </c>
      <c r="B154" s="290">
        <v>35763</v>
      </c>
      <c r="C154" s="290"/>
      <c r="D154" s="290">
        <f t="shared" si="13"/>
        <v>36120.63</v>
      </c>
      <c r="F154" s="289">
        <f t="shared" si="14"/>
        <v>37204.2489</v>
      </c>
      <c r="G154" s="289"/>
      <c r="H154" s="289">
        <f t="shared" si="17"/>
        <v>37704.2489</v>
      </c>
      <c r="I154" s="271"/>
      <c r="J154" s="179">
        <f t="shared" si="18"/>
        <v>38458.333878</v>
      </c>
      <c r="K154" s="710"/>
    </row>
    <row r="155" spans="1:11" ht="15.75">
      <c r="A155" s="474" t="s">
        <v>68</v>
      </c>
      <c r="B155" s="290">
        <v>37052</v>
      </c>
      <c r="C155" s="290"/>
      <c r="D155" s="290">
        <f t="shared" si="13"/>
        <v>37422.52</v>
      </c>
      <c r="F155" s="289">
        <f t="shared" si="14"/>
        <v>38545.1956</v>
      </c>
      <c r="G155" s="289"/>
      <c r="H155" s="289">
        <f t="shared" si="17"/>
        <v>39045.1956</v>
      </c>
      <c r="J155" s="179">
        <f t="shared" si="18"/>
        <v>39826.099512</v>
      </c>
      <c r="K155" s="710"/>
    </row>
    <row r="156" spans="1:11" s="292" customFormat="1" ht="15.75">
      <c r="A156" s="473" t="s">
        <v>248</v>
      </c>
      <c r="B156" s="293">
        <v>561.46</v>
      </c>
      <c r="C156" s="293"/>
      <c r="D156" s="293">
        <f t="shared" si="13"/>
        <v>567.0746</v>
      </c>
      <c r="F156" s="293">
        <f t="shared" si="14"/>
        <v>584.0868380000001</v>
      </c>
      <c r="G156" s="293"/>
      <c r="H156" s="293">
        <f aca="true" t="shared" si="19" ref="H156:H164">IF(F156*0.01&lt;9.58,F156+9.58,F156*1.01)</f>
        <v>593.6668380000001</v>
      </c>
      <c r="J156" s="712">
        <f t="shared" si="18"/>
        <v>605.5401747600001</v>
      </c>
      <c r="K156" s="712"/>
    </row>
    <row r="157" spans="1:11" ht="15.75">
      <c r="A157" s="474" t="s">
        <v>247</v>
      </c>
      <c r="B157" s="296">
        <v>571.67</v>
      </c>
      <c r="C157" s="296"/>
      <c r="D157" s="296">
        <f t="shared" si="13"/>
        <v>577.3867</v>
      </c>
      <c r="F157" s="312">
        <f t="shared" si="14"/>
        <v>594.708301</v>
      </c>
      <c r="G157" s="312"/>
      <c r="H157" s="312">
        <f t="shared" si="19"/>
        <v>604.288301</v>
      </c>
      <c r="I157" s="271"/>
      <c r="J157" s="710">
        <f t="shared" si="18"/>
        <v>616.3740670200001</v>
      </c>
      <c r="K157" s="710"/>
    </row>
    <row r="158" spans="2:11" ht="15.75">
      <c r="B158" s="296">
        <v>585.9</v>
      </c>
      <c r="C158" s="296"/>
      <c r="D158" s="296">
        <f t="shared" si="13"/>
        <v>591.759</v>
      </c>
      <c r="F158" s="312">
        <f t="shared" si="14"/>
        <v>609.5117700000001</v>
      </c>
      <c r="G158" s="312"/>
      <c r="H158" s="312">
        <f t="shared" si="19"/>
        <v>619.0917700000001</v>
      </c>
      <c r="I158" s="271"/>
      <c r="J158" s="710">
        <f t="shared" si="18"/>
        <v>631.4736054000001</v>
      </c>
      <c r="K158" s="710"/>
    </row>
    <row r="159" spans="2:11" ht="15.75">
      <c r="B159" s="296">
        <v>597.7</v>
      </c>
      <c r="C159" s="296"/>
      <c r="D159" s="296">
        <f t="shared" si="13"/>
        <v>603.677</v>
      </c>
      <c r="F159" s="312">
        <f t="shared" si="14"/>
        <v>621.78731</v>
      </c>
      <c r="G159" s="312"/>
      <c r="H159" s="312">
        <f t="shared" si="19"/>
        <v>631.3673100000001</v>
      </c>
      <c r="I159" s="271"/>
      <c r="J159" s="710">
        <f t="shared" si="18"/>
        <v>643.9946562000001</v>
      </c>
      <c r="K159" s="710"/>
    </row>
    <row r="160" spans="2:11" ht="15.75">
      <c r="B160" s="296">
        <v>609.57</v>
      </c>
      <c r="C160" s="296"/>
      <c r="D160" s="296">
        <f t="shared" si="13"/>
        <v>615.6657</v>
      </c>
      <c r="F160" s="312">
        <f t="shared" si="14"/>
        <v>634.135671</v>
      </c>
      <c r="G160" s="312"/>
      <c r="H160" s="312">
        <f t="shared" si="19"/>
        <v>643.715671</v>
      </c>
      <c r="I160" s="271"/>
      <c r="J160" s="710">
        <f t="shared" si="18"/>
        <v>656.5899844200001</v>
      </c>
      <c r="K160" s="710"/>
    </row>
    <row r="161" spans="2:11" ht="15.75">
      <c r="B161" s="296">
        <v>615.3</v>
      </c>
      <c r="C161" s="296"/>
      <c r="D161" s="296">
        <f t="shared" si="13"/>
        <v>621.453</v>
      </c>
      <c r="F161" s="312">
        <f t="shared" si="14"/>
        <v>640.09659</v>
      </c>
      <c r="G161" s="312"/>
      <c r="H161" s="312">
        <f t="shared" si="19"/>
        <v>649.67659</v>
      </c>
      <c r="I161" s="271"/>
      <c r="J161" s="710">
        <f t="shared" si="18"/>
        <v>662.6701218000001</v>
      </c>
      <c r="K161" s="710"/>
    </row>
    <row r="162" spans="2:11" ht="15.75">
      <c r="B162" s="296">
        <v>626.8</v>
      </c>
      <c r="C162" s="296"/>
      <c r="D162" s="296">
        <f t="shared" si="13"/>
        <v>633.068</v>
      </c>
      <c r="F162" s="312">
        <f t="shared" si="14"/>
        <v>652.06004</v>
      </c>
      <c r="G162" s="312"/>
      <c r="H162" s="312">
        <f t="shared" si="19"/>
        <v>661.64004</v>
      </c>
      <c r="I162" s="271"/>
      <c r="J162" s="710">
        <f t="shared" si="18"/>
        <v>674.8728408000001</v>
      </c>
      <c r="K162" s="710"/>
    </row>
    <row r="163" spans="1:11" ht="15.75">
      <c r="A163" s="474" t="s">
        <v>67</v>
      </c>
      <c r="B163" s="296">
        <v>642.42</v>
      </c>
      <c r="C163" s="296"/>
      <c r="D163" s="296">
        <f t="shared" si="13"/>
        <v>648.8442</v>
      </c>
      <c r="F163" s="312">
        <f t="shared" si="14"/>
        <v>668.309526</v>
      </c>
      <c r="G163" s="312"/>
      <c r="H163" s="312">
        <f t="shared" si="19"/>
        <v>677.889526</v>
      </c>
      <c r="I163" s="271"/>
      <c r="J163" s="710">
        <f t="shared" si="18"/>
        <v>691.4473165200001</v>
      </c>
      <c r="K163" s="710"/>
    </row>
    <row r="164" spans="1:11" ht="15.75">
      <c r="A164" s="474" t="s">
        <v>68</v>
      </c>
      <c r="B164" s="296">
        <v>659.35</v>
      </c>
      <c r="C164" s="296"/>
      <c r="D164" s="296">
        <f t="shared" si="13"/>
        <v>665.9435000000001</v>
      </c>
      <c r="F164" s="312">
        <f t="shared" si="14"/>
        <v>685.9218050000001</v>
      </c>
      <c r="G164" s="312"/>
      <c r="H164" s="312">
        <f t="shared" si="19"/>
        <v>695.5018050000001</v>
      </c>
      <c r="J164" s="710">
        <f t="shared" si="18"/>
        <v>709.4118411000002</v>
      </c>
      <c r="K164" s="710"/>
    </row>
    <row r="165" spans="1:11" s="292" customFormat="1" ht="15.75">
      <c r="A165" s="473" t="s">
        <v>89</v>
      </c>
      <c r="B165" s="293">
        <v>479.98</v>
      </c>
      <c r="C165" s="293">
        <v>479.98</v>
      </c>
      <c r="D165" s="293">
        <f t="shared" si="13"/>
        <v>484.7798</v>
      </c>
      <c r="E165" s="293">
        <f t="shared" si="13"/>
        <v>484.7798</v>
      </c>
      <c r="F165" s="293">
        <f t="shared" si="14"/>
        <v>499.32319400000006</v>
      </c>
      <c r="G165" s="293">
        <f t="shared" si="14"/>
        <v>499.32319400000006</v>
      </c>
      <c r="H165" s="293">
        <f>IF(F165*0.01&lt;9.58,F165+9.58,F165*1.01)</f>
        <v>508.90319400000004</v>
      </c>
      <c r="I165" s="293">
        <f>IF(G165*0.01&lt;9.58,G165+9.58,G165*1.01)</f>
        <v>508.90319400000004</v>
      </c>
      <c r="J165" s="712">
        <f t="shared" si="18"/>
        <v>519.0812578800001</v>
      </c>
      <c r="K165" s="712">
        <f t="shared" si="18"/>
        <v>519.0812578800001</v>
      </c>
    </row>
    <row r="166" spans="1:11" ht="15.75">
      <c r="A166" s="474" t="s">
        <v>247</v>
      </c>
      <c r="B166" s="296">
        <v>479.98</v>
      </c>
      <c r="C166" s="296">
        <v>479.98</v>
      </c>
      <c r="D166" s="296">
        <f t="shared" si="13"/>
        <v>484.7798</v>
      </c>
      <c r="E166" s="296">
        <f t="shared" si="13"/>
        <v>484.7798</v>
      </c>
      <c r="F166" s="312">
        <f t="shared" si="14"/>
        <v>499.32319400000006</v>
      </c>
      <c r="G166" s="312">
        <f t="shared" si="14"/>
        <v>499.32319400000006</v>
      </c>
      <c r="H166" s="312">
        <f aca="true" t="shared" si="20" ref="H166:I173">IF(F166*0.01&lt;9.58,F166+9.58,F166*1.01)</f>
        <v>508.90319400000004</v>
      </c>
      <c r="I166" s="312">
        <f t="shared" si="20"/>
        <v>508.90319400000004</v>
      </c>
      <c r="J166" s="710">
        <f t="shared" si="18"/>
        <v>519.0812578800001</v>
      </c>
      <c r="K166" s="710">
        <f t="shared" si="18"/>
        <v>519.0812578800001</v>
      </c>
    </row>
    <row r="167" spans="2:11" ht="15.75">
      <c r="B167" s="296">
        <v>479.98</v>
      </c>
      <c r="C167" s="296">
        <v>479.98</v>
      </c>
      <c r="D167" s="296">
        <f t="shared" si="13"/>
        <v>484.7798</v>
      </c>
      <c r="E167" s="296">
        <f t="shared" si="13"/>
        <v>484.7798</v>
      </c>
      <c r="F167" s="312">
        <f t="shared" si="14"/>
        <v>499.32319400000006</v>
      </c>
      <c r="G167" s="312">
        <f t="shared" si="14"/>
        <v>499.32319400000006</v>
      </c>
      <c r="H167" s="312">
        <f t="shared" si="20"/>
        <v>508.90319400000004</v>
      </c>
      <c r="I167" s="312">
        <f t="shared" si="20"/>
        <v>508.90319400000004</v>
      </c>
      <c r="J167" s="710">
        <f t="shared" si="18"/>
        <v>519.0812578800001</v>
      </c>
      <c r="K167" s="710">
        <f t="shared" si="18"/>
        <v>519.0812578800001</v>
      </c>
    </row>
    <row r="168" spans="2:11" ht="15.75">
      <c r="B168" s="296">
        <v>500.53</v>
      </c>
      <c r="C168" s="296">
        <v>479.98</v>
      </c>
      <c r="D168" s="296">
        <f t="shared" si="13"/>
        <v>505.53529999999995</v>
      </c>
      <c r="E168" s="296">
        <f t="shared" si="13"/>
        <v>484.7798</v>
      </c>
      <c r="F168" s="312">
        <f t="shared" si="14"/>
        <v>520.7013589999999</v>
      </c>
      <c r="G168" s="312">
        <f t="shared" si="14"/>
        <v>499.32319400000006</v>
      </c>
      <c r="H168" s="312">
        <f t="shared" si="20"/>
        <v>530.281359</v>
      </c>
      <c r="I168" s="312">
        <f t="shared" si="20"/>
        <v>508.90319400000004</v>
      </c>
      <c r="J168" s="710">
        <f t="shared" si="18"/>
        <v>540.88698618</v>
      </c>
      <c r="K168" s="710">
        <f t="shared" si="18"/>
        <v>519.0812578800001</v>
      </c>
    </row>
    <row r="169" spans="2:11" ht="15.75">
      <c r="B169" s="296">
        <v>517.35</v>
      </c>
      <c r="C169" s="296">
        <v>479.98</v>
      </c>
      <c r="D169" s="296">
        <f t="shared" si="13"/>
        <v>522.5235</v>
      </c>
      <c r="E169" s="296">
        <f t="shared" si="13"/>
        <v>484.7798</v>
      </c>
      <c r="F169" s="312">
        <f t="shared" si="14"/>
        <v>538.199205</v>
      </c>
      <c r="G169" s="312">
        <f t="shared" si="14"/>
        <v>499.32319400000006</v>
      </c>
      <c r="H169" s="312">
        <f t="shared" si="20"/>
        <v>547.779205</v>
      </c>
      <c r="I169" s="312">
        <f t="shared" si="20"/>
        <v>508.90319400000004</v>
      </c>
      <c r="J169" s="710">
        <f t="shared" si="18"/>
        <v>558.7347891000001</v>
      </c>
      <c r="K169" s="710">
        <f t="shared" si="18"/>
        <v>519.0812578800001</v>
      </c>
    </row>
    <row r="170" spans="2:11" ht="15.75">
      <c r="B170" s="296">
        <v>534.14</v>
      </c>
      <c r="C170" s="296">
        <v>500.53</v>
      </c>
      <c r="D170" s="296">
        <f t="shared" si="13"/>
        <v>539.4814</v>
      </c>
      <c r="E170" s="296">
        <f t="shared" si="13"/>
        <v>505.53529999999995</v>
      </c>
      <c r="F170" s="312">
        <f t="shared" si="14"/>
        <v>555.665842</v>
      </c>
      <c r="G170" s="312">
        <f t="shared" si="14"/>
        <v>520.7013589999999</v>
      </c>
      <c r="H170" s="312">
        <f t="shared" si="20"/>
        <v>565.245842</v>
      </c>
      <c r="I170" s="312">
        <f t="shared" si="20"/>
        <v>530.281359</v>
      </c>
      <c r="J170" s="710">
        <f t="shared" si="18"/>
        <v>576.5507588400001</v>
      </c>
      <c r="K170" s="710">
        <f t="shared" si="18"/>
        <v>540.88698618</v>
      </c>
    </row>
    <row r="171" spans="2:11" ht="15.75">
      <c r="B171" s="296">
        <v>540.94</v>
      </c>
      <c r="C171" s="296">
        <v>517.35</v>
      </c>
      <c r="D171" s="296">
        <f t="shared" si="13"/>
        <v>546.3494000000001</v>
      </c>
      <c r="E171" s="296">
        <f t="shared" si="13"/>
        <v>522.5235</v>
      </c>
      <c r="F171" s="312">
        <f t="shared" si="14"/>
        <v>562.7398820000001</v>
      </c>
      <c r="G171" s="312">
        <f t="shared" si="14"/>
        <v>538.199205</v>
      </c>
      <c r="H171" s="312">
        <f t="shared" si="20"/>
        <v>572.3198820000001</v>
      </c>
      <c r="I171" s="312">
        <f t="shared" si="20"/>
        <v>547.779205</v>
      </c>
      <c r="J171" s="710">
        <f t="shared" si="18"/>
        <v>583.7662796400001</v>
      </c>
      <c r="K171" s="710">
        <f t="shared" si="18"/>
        <v>558.7347891000001</v>
      </c>
    </row>
    <row r="172" spans="2:11" ht="15.75">
      <c r="B172" s="296">
        <v>557.5</v>
      </c>
      <c r="C172" s="296">
        <v>534.14</v>
      </c>
      <c r="D172" s="296">
        <f t="shared" si="13"/>
        <v>563.075</v>
      </c>
      <c r="E172" s="296">
        <f t="shared" si="13"/>
        <v>539.4814</v>
      </c>
      <c r="F172" s="312">
        <f t="shared" si="14"/>
        <v>579.96725</v>
      </c>
      <c r="G172" s="312">
        <f t="shared" si="14"/>
        <v>555.665842</v>
      </c>
      <c r="H172" s="312">
        <f t="shared" si="20"/>
        <v>589.5472500000001</v>
      </c>
      <c r="I172" s="312">
        <f t="shared" si="20"/>
        <v>565.245842</v>
      </c>
      <c r="J172" s="710">
        <f t="shared" si="18"/>
        <v>601.338195</v>
      </c>
      <c r="K172" s="710">
        <f t="shared" si="18"/>
        <v>576.5507588400001</v>
      </c>
    </row>
    <row r="173" spans="2:11" ht="15.75">
      <c r="B173" s="296">
        <v>583.54</v>
      </c>
      <c r="C173" s="296">
        <v>540.94</v>
      </c>
      <c r="D173" s="296">
        <f t="shared" si="13"/>
        <v>589.3754</v>
      </c>
      <c r="E173" s="296">
        <f t="shared" si="13"/>
        <v>546.3494000000001</v>
      </c>
      <c r="F173" s="312">
        <f t="shared" si="14"/>
        <v>607.0566620000001</v>
      </c>
      <c r="G173" s="312">
        <f t="shared" si="14"/>
        <v>562.7398820000001</v>
      </c>
      <c r="H173" s="312">
        <f t="shared" si="20"/>
        <v>616.6366620000001</v>
      </c>
      <c r="I173" s="312">
        <f t="shared" si="20"/>
        <v>572.3198820000001</v>
      </c>
      <c r="J173" s="710">
        <f t="shared" si="18"/>
        <v>628.9693952400002</v>
      </c>
      <c r="K173" s="710">
        <f t="shared" si="18"/>
        <v>583.7662796400001</v>
      </c>
    </row>
    <row r="174" spans="2:11" ht="15.75">
      <c r="B174" s="296">
        <v>590.64</v>
      </c>
      <c r="C174" s="296">
        <v>557.5</v>
      </c>
      <c r="D174" s="296">
        <f t="shared" si="13"/>
        <v>596.5464</v>
      </c>
      <c r="E174" s="296">
        <f t="shared" si="13"/>
        <v>563.075</v>
      </c>
      <c r="F174" s="312">
        <f t="shared" si="14"/>
        <v>614.4427919999999</v>
      </c>
      <c r="G174" s="312">
        <f t="shared" si="14"/>
        <v>579.96725</v>
      </c>
      <c r="H174" s="312">
        <f>IF(F174*0.01&lt;9.58,F174+9.58,F174*1.01)</f>
        <v>624.022792</v>
      </c>
      <c r="I174" s="312">
        <f>IF(G174*0.01&lt;9.58,G174+9.58,G174*1.01)</f>
        <v>589.5472500000001</v>
      </c>
      <c r="J174" s="710">
        <f t="shared" si="18"/>
        <v>636.50324784</v>
      </c>
      <c r="K174" s="710">
        <f t="shared" si="18"/>
        <v>601.338195</v>
      </c>
    </row>
    <row r="175" spans="2:11" ht="15.75">
      <c r="B175" s="296"/>
      <c r="C175" s="296">
        <v>583.54</v>
      </c>
      <c r="D175" s="296"/>
      <c r="E175" s="296">
        <f t="shared" si="13"/>
        <v>589.3754</v>
      </c>
      <c r="F175" s="312"/>
      <c r="G175" s="312">
        <f t="shared" si="14"/>
        <v>607.0566620000001</v>
      </c>
      <c r="H175" s="312"/>
      <c r="I175" s="312">
        <f>IF(G175*0.01&lt;9.58,G175+9.58,G175*1.01)</f>
        <v>616.6366620000001</v>
      </c>
      <c r="J175" s="710"/>
      <c r="K175" s="710">
        <f t="shared" si="18"/>
        <v>628.9693952400002</v>
      </c>
    </row>
    <row r="176" spans="2:11" ht="15.75">
      <c r="B176" s="296"/>
      <c r="C176" s="296">
        <v>590.64</v>
      </c>
      <c r="D176" s="296"/>
      <c r="E176" s="296">
        <f t="shared" si="13"/>
        <v>596.5464</v>
      </c>
      <c r="F176" s="312"/>
      <c r="G176" s="312">
        <f t="shared" si="14"/>
        <v>614.4427919999999</v>
      </c>
      <c r="H176" s="312"/>
      <c r="I176" s="312">
        <f>IF(G176*0.01&lt;9.58,G176+9.58,G176*1.01)</f>
        <v>624.022792</v>
      </c>
      <c r="J176" s="710"/>
      <c r="K176" s="710">
        <f t="shared" si="18"/>
        <v>636.50324784</v>
      </c>
    </row>
    <row r="177" spans="1:11" ht="15.75">
      <c r="A177" s="475" t="s">
        <v>67</v>
      </c>
      <c r="B177" s="296">
        <v>608.32</v>
      </c>
      <c r="C177" s="296">
        <v>608.32</v>
      </c>
      <c r="D177" s="296">
        <f t="shared" si="13"/>
        <v>614.4032000000001</v>
      </c>
      <c r="E177" s="296">
        <f t="shared" si="13"/>
        <v>614.4032000000001</v>
      </c>
      <c r="F177" s="312">
        <f t="shared" si="14"/>
        <v>632.8352960000001</v>
      </c>
      <c r="G177" s="312">
        <f t="shared" si="14"/>
        <v>632.8352960000001</v>
      </c>
      <c r="H177" s="312">
        <f>IF(F177*0.01&lt;9.58,F177+9.58,F177*1.01)</f>
        <v>642.4152960000001</v>
      </c>
      <c r="I177" s="312">
        <f>IF(G177*0.01&lt;9.58,G177+9.58,G177*1.01)</f>
        <v>642.4152960000001</v>
      </c>
      <c r="J177" s="710">
        <f t="shared" si="18"/>
        <v>655.2636019200002</v>
      </c>
      <c r="K177" s="710">
        <f t="shared" si="18"/>
        <v>655.2636019200002</v>
      </c>
    </row>
    <row r="178" spans="1:11" ht="15.75">
      <c r="A178" s="475" t="s">
        <v>68</v>
      </c>
      <c r="B178" s="296">
        <v>624.47</v>
      </c>
      <c r="C178" s="296">
        <v>624.47</v>
      </c>
      <c r="D178" s="296">
        <f t="shared" si="13"/>
        <v>630.7147</v>
      </c>
      <c r="E178" s="296">
        <f t="shared" si="13"/>
        <v>630.7147</v>
      </c>
      <c r="F178" s="312">
        <f t="shared" si="14"/>
        <v>649.6361410000001</v>
      </c>
      <c r="G178" s="312">
        <f t="shared" si="14"/>
        <v>649.6361410000001</v>
      </c>
      <c r="H178" s="312">
        <f>IF(F178*0.01&lt;9.58,F178+9.58,F178*1.01)</f>
        <v>659.2161410000001</v>
      </c>
      <c r="I178" s="312">
        <f>IF(G178*0.01&lt;9.58,G178+9.58,G178*1.01)</f>
        <v>659.2161410000001</v>
      </c>
      <c r="J178" s="710">
        <f t="shared" si="18"/>
        <v>672.4004638200001</v>
      </c>
      <c r="K178" s="710">
        <f t="shared" si="18"/>
        <v>672.4004638200001</v>
      </c>
    </row>
    <row r="179" spans="1:11" s="292" customFormat="1" ht="15.75">
      <c r="A179" s="473" t="s">
        <v>249</v>
      </c>
      <c r="B179" s="311">
        <v>43312</v>
      </c>
      <c r="C179" s="311">
        <v>39137</v>
      </c>
      <c r="D179" s="311">
        <f t="shared" si="13"/>
        <v>43745.12</v>
      </c>
      <c r="E179" s="311">
        <f t="shared" si="13"/>
        <v>39528.37</v>
      </c>
      <c r="F179" s="311">
        <f t="shared" si="14"/>
        <v>45057.473600000005</v>
      </c>
      <c r="G179" s="311">
        <f t="shared" si="14"/>
        <v>40714.2211</v>
      </c>
      <c r="H179" s="311">
        <f aca="true" t="shared" si="21" ref="H179:I183">IF(F179*0.01&lt;500,F179+500,F179*1.01)</f>
        <v>45557.473600000005</v>
      </c>
      <c r="I179" s="311">
        <f t="shared" si="21"/>
        <v>41214.2211</v>
      </c>
      <c r="J179" s="177">
        <f t="shared" si="18"/>
        <v>46468.623072</v>
      </c>
      <c r="K179" s="177">
        <f t="shared" si="18"/>
        <v>42038.50552200001</v>
      </c>
    </row>
    <row r="180" spans="2:11" ht="15.75">
      <c r="B180" s="290">
        <v>45085</v>
      </c>
      <c r="C180" s="290">
        <v>41555</v>
      </c>
      <c r="D180" s="290">
        <f t="shared" si="13"/>
        <v>45535.85</v>
      </c>
      <c r="E180" s="290">
        <f t="shared" si="13"/>
        <v>41970.55</v>
      </c>
      <c r="F180" s="289">
        <f>D180*1.03</f>
        <v>46901.9255</v>
      </c>
      <c r="G180" s="289">
        <f t="shared" si="14"/>
        <v>43229.66650000001</v>
      </c>
      <c r="H180" s="289">
        <f t="shared" si="21"/>
        <v>47401.9255</v>
      </c>
      <c r="I180" s="289">
        <f t="shared" si="21"/>
        <v>43729.66650000001</v>
      </c>
      <c r="J180" s="179">
        <f t="shared" si="18"/>
        <v>48349.964009999996</v>
      </c>
      <c r="K180" s="179">
        <f t="shared" si="18"/>
        <v>44604.25983000001</v>
      </c>
    </row>
    <row r="181" spans="2:11" ht="15.75">
      <c r="B181" s="290">
        <v>46912</v>
      </c>
      <c r="C181" s="290">
        <v>43312</v>
      </c>
      <c r="D181" s="290">
        <f t="shared" si="13"/>
        <v>47381.12</v>
      </c>
      <c r="E181" s="290">
        <f t="shared" si="13"/>
        <v>43745.12</v>
      </c>
      <c r="F181" s="289">
        <f t="shared" si="14"/>
        <v>48802.55360000001</v>
      </c>
      <c r="G181" s="289">
        <f t="shared" si="14"/>
        <v>45057.473600000005</v>
      </c>
      <c r="H181" s="289">
        <f t="shared" si="21"/>
        <v>49302.55360000001</v>
      </c>
      <c r="I181" s="289">
        <f t="shared" si="21"/>
        <v>45557.473600000005</v>
      </c>
      <c r="J181" s="179">
        <f t="shared" si="18"/>
        <v>50288.60467200001</v>
      </c>
      <c r="K181" s="179">
        <f t="shared" si="18"/>
        <v>46468.623072</v>
      </c>
    </row>
    <row r="182" spans="2:11" ht="15.75">
      <c r="B182" s="290">
        <v>48797</v>
      </c>
      <c r="C182" s="290">
        <v>45085</v>
      </c>
      <c r="D182" s="290">
        <f t="shared" si="13"/>
        <v>49284.97</v>
      </c>
      <c r="E182" s="290">
        <f t="shared" si="13"/>
        <v>45535.85</v>
      </c>
      <c r="F182" s="289">
        <f t="shared" si="14"/>
        <v>50763.519100000005</v>
      </c>
      <c r="G182" s="289">
        <f t="shared" si="14"/>
        <v>46901.9255</v>
      </c>
      <c r="H182" s="289">
        <f t="shared" si="21"/>
        <v>51271.154291000006</v>
      </c>
      <c r="I182" s="289">
        <f t="shared" si="21"/>
        <v>47401.9255</v>
      </c>
      <c r="J182" s="179">
        <f t="shared" si="18"/>
        <v>52296.57737682001</v>
      </c>
      <c r="K182" s="179">
        <f t="shared" si="18"/>
        <v>48349.964009999996</v>
      </c>
    </row>
    <row r="183" spans="2:11" ht="15.75">
      <c r="B183" s="290">
        <v>50664</v>
      </c>
      <c r="C183" s="290">
        <v>46912</v>
      </c>
      <c r="D183" s="290">
        <f t="shared" si="13"/>
        <v>51170.64</v>
      </c>
      <c r="E183" s="290">
        <f t="shared" si="13"/>
        <v>47381.12</v>
      </c>
      <c r="F183" s="289">
        <f t="shared" si="14"/>
        <v>52705.7592</v>
      </c>
      <c r="G183" s="289">
        <f t="shared" si="14"/>
        <v>48802.55360000001</v>
      </c>
      <c r="H183" s="289">
        <f t="shared" si="21"/>
        <v>53232.816792</v>
      </c>
      <c r="I183" s="289">
        <f t="shared" si="21"/>
        <v>49302.55360000001</v>
      </c>
      <c r="J183" s="179">
        <f t="shared" si="18"/>
        <v>54297.47312784</v>
      </c>
      <c r="K183" s="179">
        <f t="shared" si="18"/>
        <v>50288.60467200001</v>
      </c>
    </row>
    <row r="184" spans="3:11" ht="15.75">
      <c r="C184" s="290">
        <v>48797</v>
      </c>
      <c r="D184" s="290"/>
      <c r="E184" s="290">
        <f t="shared" si="13"/>
        <v>49284.97</v>
      </c>
      <c r="F184" s="289"/>
      <c r="G184" s="289">
        <f t="shared" si="14"/>
        <v>50763.519100000005</v>
      </c>
      <c r="H184" s="289"/>
      <c r="I184" s="289">
        <f>IF(G184*0.01&lt;500,G184+500,G184*1.01)</f>
        <v>51271.154291000006</v>
      </c>
      <c r="J184" s="179"/>
      <c r="K184" s="179">
        <f t="shared" si="18"/>
        <v>52296.57737682001</v>
      </c>
    </row>
    <row r="185" spans="3:11" ht="15.75">
      <c r="C185" s="290">
        <v>50664</v>
      </c>
      <c r="D185" s="290"/>
      <c r="E185" s="290">
        <f t="shared" si="13"/>
        <v>51170.64</v>
      </c>
      <c r="F185" s="289"/>
      <c r="G185" s="289">
        <f t="shared" si="14"/>
        <v>52705.7592</v>
      </c>
      <c r="H185" s="289"/>
      <c r="I185" s="289">
        <f>IF(G185*0.01&lt;500,G185+500,G185*1.01)</f>
        <v>53232.816792</v>
      </c>
      <c r="J185" s="179"/>
      <c r="K185" s="179">
        <f t="shared" si="18"/>
        <v>54297.47312784</v>
      </c>
    </row>
    <row r="186" spans="1:11" s="292" customFormat="1" ht="15.75">
      <c r="A186" s="473" t="s">
        <v>194</v>
      </c>
      <c r="B186" s="311">
        <v>53454</v>
      </c>
      <c r="C186" s="311"/>
      <c r="D186" s="311">
        <f t="shared" si="13"/>
        <v>53988.54</v>
      </c>
      <c r="F186" s="311">
        <f t="shared" si="14"/>
        <v>55608.196200000006</v>
      </c>
      <c r="G186" s="311"/>
      <c r="H186" s="311">
        <f aca="true" t="shared" si="22" ref="H186:H192">IF(F186*0.01&lt;500,F186+500,F186*1.01)</f>
        <v>56164.27816200001</v>
      </c>
      <c r="J186" s="177">
        <f t="shared" si="18"/>
        <v>57287.56372524001</v>
      </c>
      <c r="K186" s="177"/>
    </row>
    <row r="187" spans="2:11" ht="15.75">
      <c r="B187" s="290">
        <v>55378</v>
      </c>
      <c r="C187" s="290"/>
      <c r="D187" s="290">
        <f t="shared" si="13"/>
        <v>55931.78</v>
      </c>
      <c r="F187" s="289">
        <f t="shared" si="14"/>
        <v>57609.7334</v>
      </c>
      <c r="G187" s="289"/>
      <c r="H187" s="289">
        <f t="shared" si="22"/>
        <v>58185.830733999996</v>
      </c>
      <c r="J187" s="179">
        <f t="shared" si="18"/>
        <v>59349.54734868</v>
      </c>
      <c r="K187" s="179"/>
    </row>
    <row r="188" spans="2:11" ht="15.75">
      <c r="B188" s="290">
        <v>57391</v>
      </c>
      <c r="C188" s="290"/>
      <c r="D188" s="290">
        <f t="shared" si="13"/>
        <v>57964.91</v>
      </c>
      <c r="F188" s="289">
        <f t="shared" si="14"/>
        <v>59703.8573</v>
      </c>
      <c r="G188" s="289"/>
      <c r="H188" s="289">
        <f t="shared" si="22"/>
        <v>60300.895873</v>
      </c>
      <c r="J188" s="179">
        <f t="shared" si="18"/>
        <v>61506.91379046</v>
      </c>
      <c r="K188" s="179"/>
    </row>
    <row r="189" spans="2:11" ht="15.75">
      <c r="B189" s="290">
        <v>59447</v>
      </c>
      <c r="C189" s="290"/>
      <c r="D189" s="290">
        <f t="shared" si="13"/>
        <v>60041.47</v>
      </c>
      <c r="F189" s="289">
        <f t="shared" si="14"/>
        <v>61842.714100000005</v>
      </c>
      <c r="G189" s="289"/>
      <c r="H189" s="289">
        <f t="shared" si="22"/>
        <v>62461.141241000005</v>
      </c>
      <c r="J189" s="179">
        <f t="shared" si="18"/>
        <v>63710.36406582001</v>
      </c>
      <c r="K189" s="179"/>
    </row>
    <row r="190" spans="2:11" ht="15.75">
      <c r="B190" s="290">
        <v>61546</v>
      </c>
      <c r="C190" s="290"/>
      <c r="D190" s="290">
        <f t="shared" si="13"/>
        <v>62161.46</v>
      </c>
      <c r="F190" s="289">
        <f t="shared" si="14"/>
        <v>64026.3038</v>
      </c>
      <c r="G190" s="289"/>
      <c r="H190" s="289">
        <f t="shared" si="22"/>
        <v>64666.566838</v>
      </c>
      <c r="J190" s="179">
        <f t="shared" si="18"/>
        <v>65959.89817476</v>
      </c>
      <c r="K190" s="179"/>
    </row>
    <row r="191" spans="1:43" ht="15.75">
      <c r="A191" s="474" t="s">
        <v>173</v>
      </c>
      <c r="B191" s="290">
        <v>62831</v>
      </c>
      <c r="C191" s="290"/>
      <c r="D191" s="290">
        <f t="shared" si="13"/>
        <v>63459.31</v>
      </c>
      <c r="F191" s="289">
        <f t="shared" si="14"/>
        <v>65363.0893</v>
      </c>
      <c r="G191" s="289"/>
      <c r="H191" s="289">
        <f t="shared" si="22"/>
        <v>66016.720193</v>
      </c>
      <c r="I191" s="271"/>
      <c r="J191" s="179">
        <f t="shared" si="18"/>
        <v>67337.05459686</v>
      </c>
      <c r="K191" s="179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</row>
    <row r="192" spans="1:43" s="292" customFormat="1" ht="16.5" thickBot="1">
      <c r="A192" s="473" t="s">
        <v>250</v>
      </c>
      <c r="B192" s="313">
        <v>61361</v>
      </c>
      <c r="C192" s="311"/>
      <c r="D192" s="313">
        <f t="shared" si="13"/>
        <v>61974.61</v>
      </c>
      <c r="F192" s="289">
        <f t="shared" si="14"/>
        <v>63833.848300000005</v>
      </c>
      <c r="G192" s="289"/>
      <c r="H192" s="289">
        <f t="shared" si="22"/>
        <v>64472.186783000005</v>
      </c>
      <c r="I192" s="271"/>
      <c r="J192" s="179">
        <f t="shared" si="18"/>
        <v>65761.63051866001</v>
      </c>
      <c r="K192" s="179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</row>
    <row r="193" spans="1:21" s="417" customFormat="1" ht="48.75" thickBot="1" thickTop="1">
      <c r="A193" s="470" t="s">
        <v>251</v>
      </c>
      <c r="B193" s="412"/>
      <c r="C193" s="411" t="s">
        <v>252</v>
      </c>
      <c r="D193" s="411" t="s">
        <v>253</v>
      </c>
      <c r="E193" s="411" t="s">
        <v>254</v>
      </c>
      <c r="F193" s="413">
        <v>44593</v>
      </c>
      <c r="G193" s="414" t="s">
        <v>255</v>
      </c>
      <c r="H193" s="414" t="s">
        <v>256</v>
      </c>
      <c r="I193" s="414" t="s">
        <v>257</v>
      </c>
      <c r="J193" s="415">
        <v>44594</v>
      </c>
      <c r="K193" s="414" t="s">
        <v>258</v>
      </c>
      <c r="L193" s="414" t="s">
        <v>259</v>
      </c>
      <c r="M193" s="414" t="s">
        <v>260</v>
      </c>
      <c r="N193" s="415">
        <v>44835</v>
      </c>
      <c r="O193" s="416" t="s">
        <v>261</v>
      </c>
      <c r="P193" s="416" t="s">
        <v>262</v>
      </c>
      <c r="Q193" s="416" t="s">
        <v>263</v>
      </c>
      <c r="R193" s="415">
        <v>44621</v>
      </c>
      <c r="S193" s="416" t="s">
        <v>377</v>
      </c>
      <c r="T193" s="416" t="s">
        <v>378</v>
      </c>
      <c r="U193" s="416" t="s">
        <v>379</v>
      </c>
    </row>
    <row r="194" spans="2:21" ht="16.5" thickTop="1">
      <c r="B194" s="290">
        <v>85599</v>
      </c>
      <c r="C194" s="290">
        <v>91914</v>
      </c>
      <c r="D194" s="290">
        <v>89962</v>
      </c>
      <c r="E194" s="290">
        <v>96617</v>
      </c>
      <c r="F194" s="376">
        <f aca="true" t="shared" si="23" ref="F194:I200">B194*1.01</f>
        <v>86454.99</v>
      </c>
      <c r="G194" s="377">
        <f t="shared" si="23"/>
        <v>92833.14</v>
      </c>
      <c r="H194" s="377">
        <f t="shared" si="23"/>
        <v>90861.62</v>
      </c>
      <c r="I194" s="377">
        <f t="shared" si="23"/>
        <v>97583.17</v>
      </c>
      <c r="J194" s="711">
        <f>F194*1.03</f>
        <v>89048.63970000001</v>
      </c>
      <c r="K194" s="711">
        <f>G194*1.03</f>
        <v>95618.1342</v>
      </c>
      <c r="L194" s="290">
        <f>H194*1.03</f>
        <v>93587.4686</v>
      </c>
      <c r="M194" s="290">
        <f>I194*1.03</f>
        <v>100510.6651</v>
      </c>
      <c r="N194" s="290">
        <f>J194*1.01</f>
        <v>89939.12609700001</v>
      </c>
      <c r="O194" s="290">
        <f aca="true" t="shared" si="24" ref="O194:Q200">K194*1.01</f>
        <v>96574.315542</v>
      </c>
      <c r="P194" s="290">
        <f t="shared" si="24"/>
        <v>94523.34328599999</v>
      </c>
      <c r="Q194" s="290">
        <f t="shared" si="24"/>
        <v>101515.771751</v>
      </c>
      <c r="R194" s="290">
        <f>N194*1.02</f>
        <v>91737.90861894001</v>
      </c>
      <c r="S194" s="290">
        <f>O194*1.02</f>
        <v>98505.80185284</v>
      </c>
      <c r="T194" s="290">
        <f aca="true" t="shared" si="25" ref="T194:U200">P194*1.02</f>
        <v>96413.81015171998</v>
      </c>
      <c r="U194" s="290">
        <f t="shared" si="25"/>
        <v>103546.08718602</v>
      </c>
    </row>
    <row r="195" spans="2:21" ht="15.75">
      <c r="B195" s="290">
        <v>89112</v>
      </c>
      <c r="C195" s="290">
        <v>95594</v>
      </c>
      <c r="D195" s="290">
        <v>93666</v>
      </c>
      <c r="E195" s="290">
        <v>100484</v>
      </c>
      <c r="F195" s="376">
        <f t="shared" si="23"/>
        <v>90003.12</v>
      </c>
      <c r="G195" s="377">
        <f t="shared" si="23"/>
        <v>96549.94</v>
      </c>
      <c r="H195" s="377">
        <f t="shared" si="23"/>
        <v>94602.66</v>
      </c>
      <c r="I195" s="377">
        <f t="shared" si="23"/>
        <v>101488.84</v>
      </c>
      <c r="J195" s="711">
        <f aca="true" t="shared" si="26" ref="J195:K200">F195*1.03</f>
        <v>92703.2136</v>
      </c>
      <c r="K195" s="711">
        <f t="shared" si="26"/>
        <v>99446.4382</v>
      </c>
      <c r="L195" s="290">
        <f aca="true" t="shared" si="27" ref="L195:M200">H195*1.03</f>
        <v>97440.73980000001</v>
      </c>
      <c r="M195" s="290">
        <f t="shared" si="27"/>
        <v>104533.5052</v>
      </c>
      <c r="N195" s="290">
        <f aca="true" t="shared" si="28" ref="N195:N200">J195*1.01</f>
        <v>93630.245736</v>
      </c>
      <c r="O195" s="290">
        <f t="shared" si="24"/>
        <v>100440.90258200001</v>
      </c>
      <c r="P195" s="290">
        <f t="shared" si="24"/>
        <v>98415.147198</v>
      </c>
      <c r="Q195" s="290">
        <f t="shared" si="24"/>
        <v>105578.840252</v>
      </c>
      <c r="R195" s="290">
        <f aca="true" t="shared" si="29" ref="R195:R200">N195*1.02</f>
        <v>95502.85065071999</v>
      </c>
      <c r="S195" s="290">
        <f aca="true" t="shared" si="30" ref="S195:S200">O195*1.02</f>
        <v>102449.72063364001</v>
      </c>
      <c r="T195" s="290">
        <f t="shared" si="25"/>
        <v>100383.45014196001</v>
      </c>
      <c r="U195" s="290">
        <f t="shared" si="25"/>
        <v>107690.41705704</v>
      </c>
    </row>
    <row r="196" spans="2:21" ht="15.75">
      <c r="B196" s="290">
        <v>92606</v>
      </c>
      <c r="C196" s="290">
        <v>99288</v>
      </c>
      <c r="D196" s="290">
        <v>97341</v>
      </c>
      <c r="E196" s="290">
        <v>104371</v>
      </c>
      <c r="F196" s="376">
        <f t="shared" si="23"/>
        <v>93532.06</v>
      </c>
      <c r="G196" s="377">
        <f t="shared" si="23"/>
        <v>100280.88</v>
      </c>
      <c r="H196" s="377">
        <f t="shared" si="23"/>
        <v>98314.41</v>
      </c>
      <c r="I196" s="377">
        <f t="shared" si="23"/>
        <v>105414.71</v>
      </c>
      <c r="J196" s="711">
        <f t="shared" si="26"/>
        <v>96338.0218</v>
      </c>
      <c r="K196" s="711">
        <f t="shared" si="26"/>
        <v>103289.3064</v>
      </c>
      <c r="L196" s="290">
        <f t="shared" si="27"/>
        <v>101263.8423</v>
      </c>
      <c r="M196" s="290">
        <f t="shared" si="27"/>
        <v>108577.15130000001</v>
      </c>
      <c r="N196" s="290">
        <f t="shared" si="28"/>
        <v>97301.40201800001</v>
      </c>
      <c r="O196" s="290">
        <f t="shared" si="24"/>
        <v>104322.199464</v>
      </c>
      <c r="P196" s="290">
        <f t="shared" si="24"/>
        <v>102276.480723</v>
      </c>
      <c r="Q196" s="290">
        <f t="shared" si="24"/>
        <v>109662.92281300001</v>
      </c>
      <c r="R196" s="290">
        <f t="shared" si="29"/>
        <v>99247.43005836001</v>
      </c>
      <c r="S196" s="290">
        <f t="shared" si="30"/>
        <v>106408.64345328</v>
      </c>
      <c r="T196" s="290">
        <f t="shared" si="25"/>
        <v>104322.01033746</v>
      </c>
      <c r="U196" s="290">
        <f t="shared" si="25"/>
        <v>111856.18126926</v>
      </c>
    </row>
    <row r="197" spans="2:21" ht="15">
      <c r="B197" s="290">
        <v>96128</v>
      </c>
      <c r="C197" s="290">
        <v>102969</v>
      </c>
      <c r="D197" s="290">
        <v>101013</v>
      </c>
      <c r="E197" s="290">
        <v>108248</v>
      </c>
      <c r="F197" s="376">
        <f t="shared" si="23"/>
        <v>97089.28</v>
      </c>
      <c r="G197" s="377">
        <f t="shared" si="23"/>
        <v>103998.69</v>
      </c>
      <c r="H197" s="377">
        <f t="shared" si="23"/>
        <v>102023.13</v>
      </c>
      <c r="I197" s="377">
        <f t="shared" si="23"/>
        <v>109330.48</v>
      </c>
      <c r="J197" s="711">
        <f t="shared" si="26"/>
        <v>100001.9584</v>
      </c>
      <c r="K197" s="711">
        <f t="shared" si="26"/>
        <v>107118.6507</v>
      </c>
      <c r="L197" s="290">
        <f t="shared" si="27"/>
        <v>105083.8239</v>
      </c>
      <c r="M197" s="290">
        <f t="shared" si="27"/>
        <v>112610.3944</v>
      </c>
      <c r="N197" s="290">
        <f t="shared" si="28"/>
        <v>101001.977984</v>
      </c>
      <c r="O197" s="290">
        <f t="shared" si="24"/>
        <v>108189.837207</v>
      </c>
      <c r="P197" s="290">
        <f t="shared" si="24"/>
        <v>106134.66213900001</v>
      </c>
      <c r="Q197" s="290">
        <f t="shared" si="24"/>
        <v>113736.498344</v>
      </c>
      <c r="R197" s="290">
        <f t="shared" si="29"/>
        <v>103022.01754368</v>
      </c>
      <c r="S197" s="290">
        <f t="shared" si="30"/>
        <v>110353.63395114</v>
      </c>
      <c r="T197" s="290">
        <f t="shared" si="25"/>
        <v>108257.35538178001</v>
      </c>
      <c r="U197" s="290">
        <f t="shared" si="25"/>
        <v>116011.22831088</v>
      </c>
    </row>
    <row r="198" spans="2:21" ht="15">
      <c r="B198" s="290">
        <v>99094</v>
      </c>
      <c r="C198" s="290">
        <v>106112</v>
      </c>
      <c r="D198" s="290">
        <v>104168</v>
      </c>
      <c r="E198" s="290">
        <v>111557</v>
      </c>
      <c r="F198" s="376">
        <f t="shared" si="23"/>
        <v>100084.94</v>
      </c>
      <c r="G198" s="377">
        <f t="shared" si="23"/>
        <v>107173.12</v>
      </c>
      <c r="H198" s="377">
        <f t="shared" si="23"/>
        <v>105209.68000000001</v>
      </c>
      <c r="I198" s="377">
        <f t="shared" si="23"/>
        <v>112672.57</v>
      </c>
      <c r="J198" s="711">
        <f t="shared" si="26"/>
        <v>103087.4882</v>
      </c>
      <c r="K198" s="711">
        <f t="shared" si="26"/>
        <v>110388.3136</v>
      </c>
      <c r="L198" s="290">
        <f t="shared" si="27"/>
        <v>108365.9704</v>
      </c>
      <c r="M198" s="290">
        <f t="shared" si="27"/>
        <v>116052.74710000001</v>
      </c>
      <c r="N198" s="290">
        <f t="shared" si="28"/>
        <v>104118.36308200001</v>
      </c>
      <c r="O198" s="290">
        <f t="shared" si="24"/>
        <v>111492.196736</v>
      </c>
      <c r="P198" s="290">
        <f t="shared" si="24"/>
        <v>109449.63010400001</v>
      </c>
      <c r="Q198" s="290">
        <f t="shared" si="24"/>
        <v>117213.274571</v>
      </c>
      <c r="R198" s="290">
        <f t="shared" si="29"/>
        <v>106200.73034364001</v>
      </c>
      <c r="S198" s="290">
        <f t="shared" si="30"/>
        <v>113722.04067072</v>
      </c>
      <c r="T198" s="290">
        <f t="shared" si="25"/>
        <v>111638.62270608002</v>
      </c>
      <c r="U198" s="290">
        <f t="shared" si="25"/>
        <v>119557.54006242</v>
      </c>
    </row>
    <row r="199" spans="1:21" ht="15">
      <c r="A199" s="474" t="s">
        <v>67</v>
      </c>
      <c r="B199" s="290">
        <v>102172</v>
      </c>
      <c r="C199" s="290">
        <v>109427</v>
      </c>
      <c r="D199" s="290">
        <v>107407</v>
      </c>
      <c r="E199" s="290">
        <v>115040</v>
      </c>
      <c r="F199" s="376">
        <f t="shared" si="23"/>
        <v>103193.72</v>
      </c>
      <c r="G199" s="377">
        <f t="shared" si="23"/>
        <v>110521.27</v>
      </c>
      <c r="H199" s="377">
        <f t="shared" si="23"/>
        <v>108481.07</v>
      </c>
      <c r="I199" s="377">
        <f t="shared" si="23"/>
        <v>116190.4</v>
      </c>
      <c r="J199" s="711">
        <f t="shared" si="26"/>
        <v>106289.5316</v>
      </c>
      <c r="K199" s="711">
        <f t="shared" si="26"/>
        <v>113836.9081</v>
      </c>
      <c r="L199" s="290">
        <f t="shared" si="27"/>
        <v>111735.50210000001</v>
      </c>
      <c r="M199" s="290">
        <f t="shared" si="27"/>
        <v>119676.112</v>
      </c>
      <c r="N199" s="290">
        <f t="shared" si="28"/>
        <v>107352.426916</v>
      </c>
      <c r="O199" s="290">
        <f t="shared" si="24"/>
        <v>114975.277181</v>
      </c>
      <c r="P199" s="290">
        <f t="shared" si="24"/>
        <v>112852.85712100001</v>
      </c>
      <c r="Q199" s="290">
        <f t="shared" si="24"/>
        <v>120872.87311999999</v>
      </c>
      <c r="R199" s="290">
        <f t="shared" si="29"/>
        <v>109499.47545432</v>
      </c>
      <c r="S199" s="290">
        <f t="shared" si="30"/>
        <v>117274.78272462</v>
      </c>
      <c r="T199" s="290">
        <f t="shared" si="25"/>
        <v>115109.91426342001</v>
      </c>
      <c r="U199" s="290">
        <f t="shared" si="25"/>
        <v>123290.3305824</v>
      </c>
    </row>
    <row r="200" spans="1:21" ht="15">
      <c r="A200" s="474" t="s">
        <v>68</v>
      </c>
      <c r="B200" s="290">
        <v>105244</v>
      </c>
      <c r="C200" s="290">
        <v>112735</v>
      </c>
      <c r="D200" s="290">
        <v>110643</v>
      </c>
      <c r="E200" s="290">
        <v>118525</v>
      </c>
      <c r="F200" s="376">
        <f t="shared" si="23"/>
        <v>106296.44</v>
      </c>
      <c r="G200" s="377">
        <f t="shared" si="23"/>
        <v>113862.35</v>
      </c>
      <c r="H200" s="377">
        <f t="shared" si="23"/>
        <v>111749.43000000001</v>
      </c>
      <c r="I200" s="377">
        <f t="shared" si="23"/>
        <v>119710.25</v>
      </c>
      <c r="J200" s="711">
        <f t="shared" si="26"/>
        <v>109485.33320000001</v>
      </c>
      <c r="K200" s="711">
        <f t="shared" si="26"/>
        <v>117278.22050000001</v>
      </c>
      <c r="L200" s="290">
        <f t="shared" si="27"/>
        <v>115101.91290000001</v>
      </c>
      <c r="M200" s="290">
        <f t="shared" si="27"/>
        <v>123301.55750000001</v>
      </c>
      <c r="N200" s="290">
        <f t="shared" si="28"/>
        <v>110580.186532</v>
      </c>
      <c r="O200" s="290">
        <f t="shared" si="24"/>
        <v>118451.002705</v>
      </c>
      <c r="P200" s="290">
        <f t="shared" si="24"/>
        <v>116252.93202900002</v>
      </c>
      <c r="Q200" s="290">
        <f t="shared" si="24"/>
        <v>124534.57307500001</v>
      </c>
      <c r="R200" s="290">
        <f t="shared" si="29"/>
        <v>112791.79026264</v>
      </c>
      <c r="S200" s="290">
        <f t="shared" si="30"/>
        <v>120820.02275910001</v>
      </c>
      <c r="T200" s="290">
        <f t="shared" si="25"/>
        <v>118577.99066958002</v>
      </c>
      <c r="U200" s="290">
        <f t="shared" si="25"/>
        <v>127025.2645365</v>
      </c>
    </row>
    <row r="201" spans="6:9" ht="15">
      <c r="F201" s="375"/>
      <c r="G201" s="375"/>
      <c r="H201" s="375"/>
      <c r="I201" s="375"/>
    </row>
    <row r="202" spans="6:9" ht="15">
      <c r="F202" s="375"/>
      <c r="G202" s="375"/>
      <c r="H202" s="375"/>
      <c r="I202" s="375"/>
    </row>
    <row r="203" spans="6:7" ht="15">
      <c r="F203" s="278"/>
      <c r="G203" s="278"/>
    </row>
    <row r="204" spans="1:13" ht="15.75" customHeight="1">
      <c r="A204" s="5"/>
      <c r="B204" s="732" t="s">
        <v>338</v>
      </c>
      <c r="C204" s="732"/>
      <c r="D204" s="732"/>
      <c r="E204" s="341"/>
      <c r="F204" s="734" t="s">
        <v>340</v>
      </c>
      <c r="G204" s="735"/>
      <c r="H204" s="735"/>
      <c r="I204" s="735"/>
      <c r="J204" s="735"/>
      <c r="K204" s="735"/>
      <c r="L204" s="735"/>
      <c r="M204" s="735"/>
    </row>
    <row r="205" spans="1:10" ht="15">
      <c r="A205" s="5"/>
      <c r="B205" s="428"/>
      <c r="C205" s="428"/>
      <c r="D205" s="428"/>
      <c r="E205" s="341"/>
      <c r="F205" s="429"/>
      <c r="G205" s="429"/>
      <c r="H205" s="429"/>
      <c r="I205" s="429"/>
      <c r="J205" s="429"/>
    </row>
    <row r="206" spans="1:10" ht="30.75">
      <c r="A206" s="476"/>
      <c r="B206" s="430">
        <v>44470</v>
      </c>
      <c r="C206" s="430">
        <v>44593</v>
      </c>
      <c r="D206" s="430">
        <v>44743</v>
      </c>
      <c r="E206" s="341"/>
      <c r="F206" s="431" t="s">
        <v>345</v>
      </c>
      <c r="G206" s="431" t="s">
        <v>346</v>
      </c>
      <c r="H206" s="431" t="s">
        <v>347</v>
      </c>
      <c r="J206" s="431" t="s">
        <v>372</v>
      </c>
    </row>
    <row r="207" spans="1:10" ht="15">
      <c r="A207" s="471" t="s">
        <v>349</v>
      </c>
      <c r="B207" s="432">
        <v>156067</v>
      </c>
      <c r="C207" s="433">
        <f>ROUND(B207*1.01,0)</f>
        <v>157628</v>
      </c>
      <c r="D207" s="433">
        <v>158644</v>
      </c>
      <c r="E207" s="341"/>
      <c r="F207" s="433">
        <f>ROUND(C207+E211,0)</f>
        <v>161341</v>
      </c>
      <c r="G207" s="433">
        <f>ROUND((D207+E211),0)</f>
        <v>162357</v>
      </c>
      <c r="H207" s="433">
        <f>ROUND((G207*1.01),0)</f>
        <v>163981</v>
      </c>
      <c r="J207" s="433">
        <f>ROUND((H207*1.02),0)</f>
        <v>167261</v>
      </c>
    </row>
    <row r="208" spans="1:9" ht="15">
      <c r="A208" s="472"/>
      <c r="B208" s="733" t="s">
        <v>339</v>
      </c>
      <c r="C208" s="733"/>
      <c r="D208" s="733"/>
      <c r="E208" s="733"/>
      <c r="F208" s="434"/>
      <c r="G208" s="434"/>
      <c r="H208" s="435"/>
      <c r="I208" s="421"/>
    </row>
    <row r="209" spans="1:9" ht="15">
      <c r="A209" s="418"/>
      <c r="B209" s="396"/>
      <c r="C209" s="397"/>
      <c r="D209" s="397"/>
      <c r="E209" s="397"/>
      <c r="F209" s="423"/>
      <c r="G209" s="423"/>
      <c r="H209" s="422"/>
      <c r="I209" s="421"/>
    </row>
    <row r="210" spans="1:9" ht="28.5">
      <c r="A210" s="418"/>
      <c r="B210" s="400" t="s">
        <v>341</v>
      </c>
      <c r="C210" s="401" t="s">
        <v>342</v>
      </c>
      <c r="D210" s="401" t="s">
        <v>343</v>
      </c>
      <c r="E210" s="401" t="s">
        <v>344</v>
      </c>
      <c r="F210" s="423"/>
      <c r="G210" s="423"/>
      <c r="H210" s="422"/>
      <c r="I210" s="421"/>
    </row>
    <row r="211" spans="1:12" ht="15">
      <c r="A211" s="418"/>
      <c r="B211" s="403">
        <f>D207-C207</f>
        <v>1016</v>
      </c>
      <c r="C211" s="404">
        <f>B211/C207</f>
        <v>0.006445555358185094</v>
      </c>
      <c r="D211" s="404">
        <f>3%-C211</f>
        <v>0.023554444641814904</v>
      </c>
      <c r="E211" s="405">
        <f>ROUND((D211*C207),0)</f>
        <v>3713</v>
      </c>
      <c r="F211" s="422"/>
      <c r="G211" s="423"/>
      <c r="H211" s="423"/>
      <c r="I211" s="422"/>
      <c r="L211" s="421"/>
    </row>
    <row r="212" spans="1:12" ht="15">
      <c r="A212" s="418"/>
      <c r="B212" s="419"/>
      <c r="C212" s="420"/>
      <c r="D212" s="421"/>
      <c r="E212" s="421"/>
      <c r="F212" s="422"/>
      <c r="G212" s="423"/>
      <c r="H212" s="423"/>
      <c r="I212" s="422"/>
      <c r="L212" s="421"/>
    </row>
    <row r="213" spans="1:12" ht="15">
      <c r="A213" s="418"/>
      <c r="B213" s="419"/>
      <c r="C213" s="420"/>
      <c r="D213" s="421"/>
      <c r="E213" s="421"/>
      <c r="F213" s="422"/>
      <c r="G213" s="423"/>
      <c r="H213" s="423"/>
      <c r="I213" s="422"/>
      <c r="L213" s="421"/>
    </row>
    <row r="214" spans="1:11" s="32" customFormat="1" ht="30.75" customHeight="1" thickBot="1">
      <c r="A214" s="724" t="s">
        <v>324</v>
      </c>
      <c r="B214" s="725"/>
      <c r="C214" s="725"/>
      <c r="D214" s="725"/>
      <c r="E214" s="725"/>
      <c r="F214" s="725"/>
      <c r="G214" s="725"/>
      <c r="H214" s="725"/>
      <c r="I214" s="726"/>
      <c r="J214" s="704"/>
      <c r="K214" s="704"/>
    </row>
    <row r="215" ht="15.75" thickTop="1"/>
    <row r="216" spans="1:7" ht="15">
      <c r="A216" s="84"/>
      <c r="B216" s="278"/>
      <c r="F216" s="278"/>
      <c r="G216" s="278"/>
    </row>
  </sheetData>
  <sheetProtection/>
  <mergeCells count="4">
    <mergeCell ref="A214:I214"/>
    <mergeCell ref="B204:D204"/>
    <mergeCell ref="B208:E208"/>
    <mergeCell ref="F204:M204"/>
  </mergeCells>
  <hyperlinks>
    <hyperlink ref="A214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28" r:id="rId3"/>
  <ignoredErrors>
    <ignoredError sqref="R195:R200" formula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143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M32" sqref="M32"/>
    </sheetView>
  </sheetViews>
  <sheetFormatPr defaultColWidth="7.10546875" defaultRowHeight="15"/>
  <cols>
    <col min="1" max="1" width="43.3359375" style="467" customWidth="1"/>
    <col min="2" max="2" width="9.88671875" style="314" hidden="1" customWidth="1"/>
    <col min="3" max="3" width="13.4453125" style="315" hidden="1" customWidth="1"/>
    <col min="4" max="4" width="9.88671875" style="316" hidden="1" customWidth="1"/>
    <col min="5" max="5" width="11.99609375" style="316" hidden="1" customWidth="1"/>
    <col min="6" max="6" width="9.88671875" style="316" hidden="1" customWidth="1"/>
    <col min="7" max="7" width="11.88671875" style="316" hidden="1" customWidth="1"/>
    <col min="8" max="9" width="9.88671875" style="316" bestFit="1" customWidth="1"/>
    <col min="10" max="11" width="12.99609375" style="20" customWidth="1"/>
    <col min="12" max="12" width="9.6640625" style="316" bestFit="1" customWidth="1"/>
    <col min="13" max="13" width="11.4453125" style="316" customWidth="1"/>
    <col min="14" max="16384" width="7.10546875" style="316" customWidth="1"/>
  </cols>
  <sheetData>
    <row r="1" spans="1:13" s="324" customFormat="1" ht="54.75" customHeight="1">
      <c r="A1" s="497" t="s">
        <v>264</v>
      </c>
      <c r="B1" s="498">
        <v>44470</v>
      </c>
      <c r="C1" s="499" t="s">
        <v>134</v>
      </c>
      <c r="D1" s="510">
        <v>44593</v>
      </c>
      <c r="E1" s="500" t="s">
        <v>359</v>
      </c>
      <c r="F1" s="501">
        <v>44594</v>
      </c>
      <c r="G1" s="500" t="s">
        <v>155</v>
      </c>
      <c r="H1" s="501">
        <v>44835</v>
      </c>
      <c r="I1" s="500" t="s">
        <v>157</v>
      </c>
      <c r="J1" s="679">
        <v>44958</v>
      </c>
      <c r="K1" s="680" t="s">
        <v>382</v>
      </c>
      <c r="L1" s="221">
        <v>44986</v>
      </c>
      <c r="M1" s="338" t="s">
        <v>371</v>
      </c>
    </row>
    <row r="2" spans="1:13" ht="15">
      <c r="A2" s="467" t="s">
        <v>265</v>
      </c>
      <c r="B2" s="314">
        <v>86474</v>
      </c>
      <c r="D2" s="315"/>
      <c r="F2" s="315">
        <f>B2*1.03</f>
        <v>89068.22</v>
      </c>
      <c r="G2" s="315"/>
      <c r="H2" s="315">
        <f>F2*1.01</f>
        <v>89958.9022</v>
      </c>
      <c r="I2" s="315"/>
      <c r="J2" s="21">
        <v>90858.491222</v>
      </c>
      <c r="K2" s="42"/>
      <c r="L2" s="552">
        <f>J2*1.02</f>
        <v>92675.66104644</v>
      </c>
      <c r="M2" s="552"/>
    </row>
    <row r="3" spans="1:13" ht="15">
      <c r="A3" s="677" t="s">
        <v>380</v>
      </c>
      <c r="B3" s="314">
        <v>89334</v>
      </c>
      <c r="D3" s="315"/>
      <c r="F3" s="315">
        <f aca="true" t="shared" si="0" ref="F3:G31">B3*1.03</f>
        <v>92014.02</v>
      </c>
      <c r="G3" s="315"/>
      <c r="H3" s="315">
        <f aca="true" t="shared" si="1" ref="H3:I31">F3*1.01</f>
        <v>92934.1602</v>
      </c>
      <c r="I3" s="315"/>
      <c r="J3" s="21">
        <v>93863.501802</v>
      </c>
      <c r="L3" s="552">
        <f>J3*1.02</f>
        <v>95740.77183804</v>
      </c>
      <c r="M3" s="552"/>
    </row>
    <row r="4" spans="2:13" ht="15">
      <c r="B4" s="314">
        <v>92174</v>
      </c>
      <c r="D4" s="315"/>
      <c r="F4" s="315">
        <f t="shared" si="0"/>
        <v>94939.22</v>
      </c>
      <c r="G4" s="315"/>
      <c r="H4" s="315">
        <f t="shared" si="1"/>
        <v>95888.6122</v>
      </c>
      <c r="I4" s="315"/>
      <c r="J4" s="21">
        <v>96847.498322</v>
      </c>
      <c r="L4" s="552">
        <f aca="true" t="shared" si="2" ref="L4:L21">J4*1.02</f>
        <v>98784.44828844</v>
      </c>
      <c r="M4" s="552"/>
    </row>
    <row r="5" spans="2:13" ht="15">
      <c r="B5" s="314">
        <v>95029</v>
      </c>
      <c r="D5" s="315"/>
      <c r="F5" s="315">
        <f t="shared" si="0"/>
        <v>97879.87</v>
      </c>
      <c r="G5" s="315"/>
      <c r="H5" s="315">
        <f t="shared" si="1"/>
        <v>98858.6687</v>
      </c>
      <c r="I5" s="315"/>
      <c r="J5" s="21">
        <v>99847.255387</v>
      </c>
      <c r="L5" s="552">
        <f t="shared" si="2"/>
        <v>101844.20049474</v>
      </c>
      <c r="M5" s="552"/>
    </row>
    <row r="6" spans="2:13" ht="15">
      <c r="B6" s="314">
        <v>97865</v>
      </c>
      <c r="D6" s="315"/>
      <c r="F6" s="315">
        <f t="shared" si="0"/>
        <v>100800.95</v>
      </c>
      <c r="G6" s="315"/>
      <c r="H6" s="315">
        <f t="shared" si="1"/>
        <v>101808.9595</v>
      </c>
      <c r="I6" s="315"/>
      <c r="J6" s="21">
        <v>102827.049095</v>
      </c>
      <c r="L6" s="552">
        <f t="shared" si="2"/>
        <v>104883.5900769</v>
      </c>
      <c r="M6" s="552"/>
    </row>
    <row r="7" spans="2:13" ht="15">
      <c r="B7" s="314">
        <v>100720</v>
      </c>
      <c r="D7" s="315"/>
      <c r="F7" s="315">
        <f t="shared" si="0"/>
        <v>103741.6</v>
      </c>
      <c r="G7" s="315"/>
      <c r="H7" s="315">
        <f t="shared" si="1"/>
        <v>104779.016</v>
      </c>
      <c r="I7" s="315"/>
      <c r="J7" s="21">
        <v>105826.80616000001</v>
      </c>
      <c r="L7" s="552">
        <f t="shared" si="2"/>
        <v>107943.3422832</v>
      </c>
      <c r="M7" s="552"/>
    </row>
    <row r="8" spans="2:13" ht="15">
      <c r="B8" s="314">
        <v>103565</v>
      </c>
      <c r="D8" s="315"/>
      <c r="F8" s="315">
        <f t="shared" si="0"/>
        <v>106671.95</v>
      </c>
      <c r="G8" s="315"/>
      <c r="H8" s="315">
        <f t="shared" si="1"/>
        <v>107738.6695</v>
      </c>
      <c r="I8" s="315"/>
      <c r="J8" s="21">
        <v>108816.056195</v>
      </c>
      <c r="L8" s="552">
        <f t="shared" si="2"/>
        <v>110992.3773189</v>
      </c>
      <c r="M8" s="552"/>
    </row>
    <row r="9" spans="2:13" ht="15">
      <c r="B9" s="314">
        <v>106421</v>
      </c>
      <c r="D9" s="315"/>
      <c r="F9" s="315">
        <f t="shared" si="0"/>
        <v>109613.63</v>
      </c>
      <c r="G9" s="315"/>
      <c r="H9" s="315">
        <f t="shared" si="1"/>
        <v>110709.7663</v>
      </c>
      <c r="I9" s="315"/>
      <c r="J9" s="21">
        <v>111816.86396300001</v>
      </c>
      <c r="L9" s="552">
        <f t="shared" si="2"/>
        <v>114053.20124226001</v>
      </c>
      <c r="M9" s="552"/>
    </row>
    <row r="10" spans="2:13" ht="15">
      <c r="B10" s="314">
        <v>109265</v>
      </c>
      <c r="D10" s="315"/>
      <c r="F10" s="315">
        <f t="shared" si="0"/>
        <v>112542.95</v>
      </c>
      <c r="G10" s="315"/>
      <c r="H10" s="315">
        <f t="shared" si="1"/>
        <v>113668.3795</v>
      </c>
      <c r="I10" s="315"/>
      <c r="J10" s="21">
        <v>114805.063295</v>
      </c>
      <c r="L10" s="552">
        <f t="shared" si="2"/>
        <v>117101.1645609</v>
      </c>
      <c r="M10" s="552"/>
    </row>
    <row r="11" spans="2:13" ht="15">
      <c r="B11" s="314">
        <v>112110</v>
      </c>
      <c r="D11" s="315"/>
      <c r="F11" s="315">
        <f t="shared" si="0"/>
        <v>115473.3</v>
      </c>
      <c r="G11" s="315"/>
      <c r="H11" s="315">
        <f t="shared" si="1"/>
        <v>116628.03300000001</v>
      </c>
      <c r="I11" s="315"/>
      <c r="J11" s="21">
        <v>117794.31333</v>
      </c>
      <c r="L11" s="552">
        <f t="shared" si="2"/>
        <v>120150.19959660001</v>
      </c>
      <c r="M11" s="552"/>
    </row>
    <row r="12" spans="2:13" ht="15">
      <c r="B12" s="314">
        <v>114956</v>
      </c>
      <c r="D12" s="315"/>
      <c r="F12" s="315">
        <f t="shared" si="0"/>
        <v>118404.68000000001</v>
      </c>
      <c r="G12" s="315"/>
      <c r="H12" s="315">
        <f t="shared" si="1"/>
        <v>119588.7268</v>
      </c>
      <c r="I12" s="315"/>
      <c r="J12" s="21">
        <v>120784.61406800001</v>
      </c>
      <c r="L12" s="685">
        <f t="shared" si="2"/>
        <v>123200.30634936</v>
      </c>
      <c r="M12" s="552"/>
    </row>
    <row r="13" spans="1:13" s="162" customFormat="1" ht="15">
      <c r="A13" s="465" t="s">
        <v>266</v>
      </c>
      <c r="B13" s="317">
        <v>73300</v>
      </c>
      <c r="C13" s="318"/>
      <c r="D13" s="318"/>
      <c r="F13" s="318">
        <f t="shared" si="0"/>
        <v>75499</v>
      </c>
      <c r="G13" s="318"/>
      <c r="H13" s="318">
        <f t="shared" si="1"/>
        <v>76253.99</v>
      </c>
      <c r="I13" s="318"/>
      <c r="J13" s="393">
        <v>77016.52990000001</v>
      </c>
      <c r="K13" s="394"/>
      <c r="L13" s="552">
        <f t="shared" si="2"/>
        <v>78556.86049800001</v>
      </c>
      <c r="M13" s="393"/>
    </row>
    <row r="14" spans="1:13" ht="15">
      <c r="A14" s="677" t="s">
        <v>380</v>
      </c>
      <c r="B14" s="314">
        <v>76205</v>
      </c>
      <c r="D14" s="315"/>
      <c r="F14" s="315">
        <f t="shared" si="0"/>
        <v>78491.15000000001</v>
      </c>
      <c r="G14" s="315"/>
      <c r="H14" s="315">
        <f t="shared" si="1"/>
        <v>79276.06150000001</v>
      </c>
      <c r="I14" s="315"/>
      <c r="J14" s="21">
        <v>80068.82211500002</v>
      </c>
      <c r="L14" s="552">
        <f t="shared" si="2"/>
        <v>81670.19855730001</v>
      </c>
      <c r="M14" s="21"/>
    </row>
    <row r="15" spans="2:13" ht="15">
      <c r="B15" s="314">
        <v>79126</v>
      </c>
      <c r="D15" s="315"/>
      <c r="F15" s="315">
        <f t="shared" si="0"/>
        <v>81499.78</v>
      </c>
      <c r="G15" s="315"/>
      <c r="H15" s="315">
        <f t="shared" si="1"/>
        <v>82314.7778</v>
      </c>
      <c r="I15" s="315"/>
      <c r="J15" s="21">
        <v>83137.925578</v>
      </c>
      <c r="L15" s="552">
        <f t="shared" si="2"/>
        <v>84800.68408956</v>
      </c>
      <c r="M15" s="21"/>
    </row>
    <row r="16" spans="2:13" ht="15">
      <c r="B16" s="314">
        <v>82048</v>
      </c>
      <c r="D16" s="315"/>
      <c r="F16" s="315">
        <f t="shared" si="0"/>
        <v>84509.44</v>
      </c>
      <c r="G16" s="315"/>
      <c r="H16" s="315">
        <f t="shared" si="1"/>
        <v>85354.5344</v>
      </c>
      <c r="I16" s="315"/>
      <c r="J16" s="21">
        <v>86208.079744</v>
      </c>
      <c r="L16" s="552">
        <f t="shared" si="2"/>
        <v>87932.24133888</v>
      </c>
      <c r="M16" s="21"/>
    </row>
    <row r="17" spans="2:13" ht="15">
      <c r="B17" s="314">
        <v>84947</v>
      </c>
      <c r="D17" s="315"/>
      <c r="F17" s="315">
        <f t="shared" si="0"/>
        <v>87495.41</v>
      </c>
      <c r="G17" s="315"/>
      <c r="H17" s="315">
        <f t="shared" si="1"/>
        <v>88370.3641</v>
      </c>
      <c r="I17" s="315"/>
      <c r="J17" s="21">
        <v>89254.067741</v>
      </c>
      <c r="L17" s="552">
        <f t="shared" si="2"/>
        <v>91039.14909582</v>
      </c>
      <c r="M17" s="21"/>
    </row>
    <row r="18" spans="2:13" ht="15">
      <c r="B18" s="314">
        <v>87869</v>
      </c>
      <c r="D18" s="315"/>
      <c r="F18" s="315">
        <f t="shared" si="0"/>
        <v>90505.07</v>
      </c>
      <c r="G18" s="315"/>
      <c r="H18" s="315">
        <f t="shared" si="1"/>
        <v>91410.12070000001</v>
      </c>
      <c r="I18" s="315"/>
      <c r="J18" s="21">
        <v>92324.22190700001</v>
      </c>
      <c r="L18" s="552">
        <f t="shared" si="2"/>
        <v>94170.70634514002</v>
      </c>
      <c r="M18" s="21"/>
    </row>
    <row r="19" spans="2:13" ht="15">
      <c r="B19" s="314">
        <v>90787</v>
      </c>
      <c r="D19" s="315"/>
      <c r="F19" s="315">
        <f t="shared" si="0"/>
        <v>93510.61</v>
      </c>
      <c r="G19" s="315"/>
      <c r="H19" s="315">
        <f t="shared" si="1"/>
        <v>94445.7161</v>
      </c>
      <c r="I19" s="315"/>
      <c r="J19" s="21">
        <v>95390.173261</v>
      </c>
      <c r="L19" s="552">
        <f t="shared" si="2"/>
        <v>97297.97672622</v>
      </c>
      <c r="M19" s="21"/>
    </row>
    <row r="20" spans="2:13" ht="15">
      <c r="B20" s="314">
        <v>93703</v>
      </c>
      <c r="D20" s="315"/>
      <c r="F20" s="315">
        <f t="shared" si="0"/>
        <v>96514.09</v>
      </c>
      <c r="G20" s="315"/>
      <c r="H20" s="315">
        <f t="shared" si="1"/>
        <v>97479.2309</v>
      </c>
      <c r="I20" s="315"/>
      <c r="J20" s="21">
        <v>98454.02320899999</v>
      </c>
      <c r="L20" s="552">
        <f t="shared" si="2"/>
        <v>100423.10367318</v>
      </c>
      <c r="M20" s="21"/>
    </row>
    <row r="21" spans="2:13" ht="15">
      <c r="B21" s="314">
        <v>96614</v>
      </c>
      <c r="D21" s="315"/>
      <c r="F21" s="315">
        <f t="shared" si="0"/>
        <v>99512.42</v>
      </c>
      <c r="G21" s="315"/>
      <c r="H21" s="315">
        <f t="shared" si="1"/>
        <v>100507.5442</v>
      </c>
      <c r="I21" s="315"/>
      <c r="J21" s="21">
        <v>101512.619642</v>
      </c>
      <c r="K21" s="187"/>
      <c r="L21" s="685">
        <f t="shared" si="2"/>
        <v>103542.87203484001</v>
      </c>
      <c r="M21" s="188"/>
    </row>
    <row r="22" spans="1:13" s="162" customFormat="1" ht="15">
      <c r="A22" s="465" t="s">
        <v>76</v>
      </c>
      <c r="B22" s="317">
        <v>54704</v>
      </c>
      <c r="C22" s="318">
        <v>49352</v>
      </c>
      <c r="D22" s="318"/>
      <c r="E22" s="318"/>
      <c r="F22" s="318">
        <f t="shared" si="0"/>
        <v>56345.12</v>
      </c>
      <c r="G22" s="318">
        <f t="shared" si="0"/>
        <v>50832.560000000005</v>
      </c>
      <c r="H22" s="318">
        <f t="shared" si="1"/>
        <v>56908.571200000006</v>
      </c>
      <c r="I22" s="318">
        <f t="shared" si="1"/>
        <v>51340.88560000001</v>
      </c>
      <c r="J22" s="393">
        <v>57477.656912000006</v>
      </c>
      <c r="K22" s="185">
        <v>51854.29445600001</v>
      </c>
      <c r="L22" s="552">
        <f aca="true" t="shared" si="3" ref="L22:L30">J22*1.02</f>
        <v>58627.210050240006</v>
      </c>
      <c r="M22" s="552">
        <f aca="true" t="shared" si="4" ref="M22:M30">K22*1.02</f>
        <v>52891.380345120015</v>
      </c>
    </row>
    <row r="23" spans="1:13" ht="15">
      <c r="A23" s="677" t="s">
        <v>380</v>
      </c>
      <c r="B23" s="314">
        <v>64422</v>
      </c>
      <c r="C23" s="315">
        <v>58087</v>
      </c>
      <c r="D23" s="315"/>
      <c r="E23" s="315"/>
      <c r="F23" s="315">
        <f t="shared" si="0"/>
        <v>66354.66</v>
      </c>
      <c r="G23" s="315">
        <f t="shared" si="0"/>
        <v>59829.61</v>
      </c>
      <c r="H23" s="315">
        <f t="shared" si="1"/>
        <v>67018.2066</v>
      </c>
      <c r="I23" s="315">
        <f t="shared" si="1"/>
        <v>60427.9061</v>
      </c>
      <c r="J23" s="21">
        <v>67688.388666</v>
      </c>
      <c r="K23" s="21">
        <v>61032.185161</v>
      </c>
      <c r="L23" s="552">
        <f t="shared" si="3"/>
        <v>69042.15643932</v>
      </c>
      <c r="M23" s="552">
        <f t="shared" si="4"/>
        <v>62252.828864220006</v>
      </c>
    </row>
    <row r="24" spans="2:13" ht="15">
      <c r="B24" s="314">
        <v>67869</v>
      </c>
      <c r="C24" s="315">
        <v>64422</v>
      </c>
      <c r="D24" s="315"/>
      <c r="E24" s="315"/>
      <c r="F24" s="315">
        <f t="shared" si="0"/>
        <v>69905.07</v>
      </c>
      <c r="G24" s="315">
        <f t="shared" si="0"/>
        <v>66354.66</v>
      </c>
      <c r="H24" s="315">
        <f t="shared" si="1"/>
        <v>70604.12070000001</v>
      </c>
      <c r="I24" s="315">
        <f t="shared" si="1"/>
        <v>67018.2066</v>
      </c>
      <c r="J24" s="21">
        <v>71310.16190700002</v>
      </c>
      <c r="K24" s="21">
        <v>67688.388666</v>
      </c>
      <c r="L24" s="552">
        <f t="shared" si="3"/>
        <v>72736.36514514002</v>
      </c>
      <c r="M24" s="552">
        <f t="shared" si="4"/>
        <v>69042.15643932</v>
      </c>
    </row>
    <row r="25" spans="2:13" ht="15">
      <c r="B25" s="314">
        <v>70241</v>
      </c>
      <c r="C25" s="315">
        <v>67869</v>
      </c>
      <c r="D25" s="315"/>
      <c r="E25" s="315"/>
      <c r="F25" s="315">
        <f t="shared" si="0"/>
        <v>72348.23</v>
      </c>
      <c r="G25" s="315">
        <f t="shared" si="0"/>
        <v>69905.07</v>
      </c>
      <c r="H25" s="315">
        <f t="shared" si="1"/>
        <v>73071.7123</v>
      </c>
      <c r="I25" s="315">
        <f t="shared" si="1"/>
        <v>70604.12070000001</v>
      </c>
      <c r="J25" s="21">
        <v>73802.429423</v>
      </c>
      <c r="K25" s="21">
        <v>71310.16190700002</v>
      </c>
      <c r="L25" s="552">
        <f t="shared" si="3"/>
        <v>75278.47801146</v>
      </c>
      <c r="M25" s="552">
        <f t="shared" si="4"/>
        <v>72736.36514514002</v>
      </c>
    </row>
    <row r="26" spans="2:13" ht="15">
      <c r="B26" s="314">
        <v>73708</v>
      </c>
      <c r="C26" s="315">
        <v>70241</v>
      </c>
      <c r="D26" s="315"/>
      <c r="E26" s="315"/>
      <c r="F26" s="315">
        <f t="shared" si="0"/>
        <v>75919.24</v>
      </c>
      <c r="G26" s="315">
        <f t="shared" si="0"/>
        <v>72348.23</v>
      </c>
      <c r="H26" s="315">
        <f t="shared" si="1"/>
        <v>76678.4324</v>
      </c>
      <c r="I26" s="315">
        <f t="shared" si="1"/>
        <v>73071.7123</v>
      </c>
      <c r="J26" s="21">
        <v>77445.21672400001</v>
      </c>
      <c r="K26" s="21">
        <v>73802.429423</v>
      </c>
      <c r="L26" s="552">
        <f t="shared" si="3"/>
        <v>78994.12105848001</v>
      </c>
      <c r="M26" s="552">
        <f t="shared" si="4"/>
        <v>75278.47801146</v>
      </c>
    </row>
    <row r="27" spans="2:13" ht="15">
      <c r="B27" s="314">
        <v>77208</v>
      </c>
      <c r="C27" s="315">
        <v>73607</v>
      </c>
      <c r="D27" s="315"/>
      <c r="E27" s="315"/>
      <c r="F27" s="315">
        <f t="shared" si="0"/>
        <v>79524.24</v>
      </c>
      <c r="G27" s="315">
        <f t="shared" si="0"/>
        <v>75815.21</v>
      </c>
      <c r="H27" s="315">
        <f t="shared" si="1"/>
        <v>80319.48240000001</v>
      </c>
      <c r="I27" s="315">
        <f t="shared" si="1"/>
        <v>76573.36210000001</v>
      </c>
      <c r="J27" s="21">
        <v>81122.67722400001</v>
      </c>
      <c r="K27" s="21">
        <v>77339.09572100002</v>
      </c>
      <c r="L27" s="552">
        <f t="shared" si="3"/>
        <v>82745.13076848001</v>
      </c>
      <c r="M27" s="552">
        <f t="shared" si="4"/>
        <v>78885.87763542002</v>
      </c>
    </row>
    <row r="28" spans="2:13" ht="15">
      <c r="B28" s="314">
        <v>80697</v>
      </c>
      <c r="C28" s="315">
        <v>76976</v>
      </c>
      <c r="D28" s="315"/>
      <c r="E28" s="315"/>
      <c r="F28" s="315">
        <f t="shared" si="0"/>
        <v>83117.91</v>
      </c>
      <c r="G28" s="315">
        <f t="shared" si="0"/>
        <v>79285.28</v>
      </c>
      <c r="H28" s="315">
        <f t="shared" si="1"/>
        <v>83949.0891</v>
      </c>
      <c r="I28" s="315">
        <f t="shared" si="1"/>
        <v>80078.1328</v>
      </c>
      <c r="J28" s="21">
        <v>84788.57999099999</v>
      </c>
      <c r="K28" s="21">
        <v>80878.914128</v>
      </c>
      <c r="L28" s="552">
        <f t="shared" si="3"/>
        <v>86484.35159081999</v>
      </c>
      <c r="M28" s="552">
        <f t="shared" si="4"/>
        <v>82496.49241056001</v>
      </c>
    </row>
    <row r="29" spans="2:13" ht="15">
      <c r="B29" s="314">
        <v>84185</v>
      </c>
      <c r="C29" s="315">
        <v>80333</v>
      </c>
      <c r="D29" s="315"/>
      <c r="E29" s="315"/>
      <c r="F29" s="315">
        <f t="shared" si="0"/>
        <v>86710.55</v>
      </c>
      <c r="G29" s="315">
        <f t="shared" si="0"/>
        <v>82742.99</v>
      </c>
      <c r="H29" s="315">
        <f t="shared" si="1"/>
        <v>87577.65550000001</v>
      </c>
      <c r="I29" s="315">
        <f t="shared" si="1"/>
        <v>83570.41990000001</v>
      </c>
      <c r="J29" s="21">
        <v>88453.43205500001</v>
      </c>
      <c r="K29" s="21">
        <v>84406.12409900001</v>
      </c>
      <c r="L29" s="552">
        <f t="shared" si="3"/>
        <v>90222.50069610002</v>
      </c>
      <c r="M29" s="552">
        <f t="shared" si="4"/>
        <v>86094.24658098</v>
      </c>
    </row>
    <row r="30" spans="2:13" ht="15">
      <c r="B30" s="314">
        <v>87670</v>
      </c>
      <c r="C30" s="315">
        <v>83690</v>
      </c>
      <c r="D30" s="315"/>
      <c r="E30" s="315"/>
      <c r="F30" s="315">
        <f t="shared" si="0"/>
        <v>90300.1</v>
      </c>
      <c r="G30" s="315">
        <f t="shared" si="0"/>
        <v>86200.7</v>
      </c>
      <c r="H30" s="315">
        <f t="shared" si="1"/>
        <v>91203.10100000001</v>
      </c>
      <c r="I30" s="315">
        <f t="shared" si="1"/>
        <v>87062.707</v>
      </c>
      <c r="J30" s="21">
        <v>92115.13201000002</v>
      </c>
      <c r="K30" s="21">
        <v>87933.33407</v>
      </c>
      <c r="L30" s="552">
        <f t="shared" si="3"/>
        <v>93957.43465020001</v>
      </c>
      <c r="M30" s="552">
        <f t="shared" si="4"/>
        <v>89692.0007514</v>
      </c>
    </row>
    <row r="31" spans="3:13" ht="15">
      <c r="C31" s="315">
        <v>87044</v>
      </c>
      <c r="D31" s="315"/>
      <c r="E31" s="315"/>
      <c r="F31" s="315"/>
      <c r="G31" s="315">
        <f t="shared" si="0"/>
        <v>89655.32</v>
      </c>
      <c r="I31" s="315">
        <f t="shared" si="1"/>
        <v>90551.8732</v>
      </c>
      <c r="J31" s="21"/>
      <c r="K31" s="21">
        <v>91457.391932</v>
      </c>
      <c r="L31" s="21"/>
      <c r="M31" s="21">
        <f>K31*1.02</f>
        <v>93286.53977064</v>
      </c>
    </row>
    <row r="32" spans="1:13" s="162" customFormat="1" ht="15">
      <c r="A32" s="465" t="s">
        <v>170</v>
      </c>
      <c r="B32" s="317">
        <v>46431</v>
      </c>
      <c r="C32" s="318"/>
      <c r="D32" s="318">
        <f aca="true" t="shared" si="5" ref="D32:E65">B32*1.01</f>
        <v>46895.31</v>
      </c>
      <c r="F32" s="318">
        <f>D32*1.03</f>
        <v>48302.1693</v>
      </c>
      <c r="G32" s="318"/>
      <c r="H32" s="318">
        <f>F32+500</f>
        <v>48802.1693</v>
      </c>
      <c r="J32" s="394"/>
      <c r="K32" s="394"/>
      <c r="L32" s="393">
        <f aca="true" t="shared" si="6" ref="L32:L51">H32*1.02</f>
        <v>49778.212686</v>
      </c>
      <c r="M32" s="393"/>
    </row>
    <row r="33" spans="2:13" ht="15">
      <c r="B33" s="314">
        <v>48265</v>
      </c>
      <c r="D33" s="315">
        <f t="shared" si="5"/>
        <v>48747.65</v>
      </c>
      <c r="F33" s="315">
        <f aca="true" t="shared" si="7" ref="F33:G96">D33*1.03</f>
        <v>50210.0795</v>
      </c>
      <c r="G33" s="315"/>
      <c r="H33" s="315">
        <f>F33*1.01</f>
        <v>50712.180295</v>
      </c>
      <c r="L33" s="21">
        <f t="shared" si="6"/>
        <v>51726.4239009</v>
      </c>
      <c r="M33" s="21"/>
    </row>
    <row r="34" spans="2:13" ht="15">
      <c r="B34" s="314">
        <v>50099</v>
      </c>
      <c r="D34" s="315">
        <f t="shared" si="5"/>
        <v>50599.99</v>
      </c>
      <c r="F34" s="315">
        <f t="shared" si="7"/>
        <v>52117.9897</v>
      </c>
      <c r="G34" s="315"/>
      <c r="H34" s="315">
        <f>F34*1.01</f>
        <v>52639.169597</v>
      </c>
      <c r="I34" s="319"/>
      <c r="L34" s="21">
        <f t="shared" si="6"/>
        <v>53691.95298894</v>
      </c>
      <c r="M34" s="21"/>
    </row>
    <row r="35" spans="2:13" ht="15">
      <c r="B35" s="314">
        <v>51943</v>
      </c>
      <c r="D35" s="315">
        <f t="shared" si="5"/>
        <v>52462.43</v>
      </c>
      <c r="F35" s="315">
        <f t="shared" si="7"/>
        <v>54036.3029</v>
      </c>
      <c r="G35" s="315"/>
      <c r="H35" s="315">
        <f>F35*1.01</f>
        <v>54576.665929</v>
      </c>
      <c r="L35" s="21">
        <f t="shared" si="6"/>
        <v>55668.19924758001</v>
      </c>
      <c r="M35" s="21"/>
    </row>
    <row r="36" spans="2:13" ht="15">
      <c r="B36" s="314">
        <v>53879</v>
      </c>
      <c r="D36" s="315">
        <f t="shared" si="5"/>
        <v>54417.79</v>
      </c>
      <c r="F36" s="315">
        <f t="shared" si="7"/>
        <v>56050.3237</v>
      </c>
      <c r="G36" s="315"/>
      <c r="H36" s="315">
        <f>F36*1.01</f>
        <v>56610.826937</v>
      </c>
      <c r="L36" s="21">
        <f t="shared" si="6"/>
        <v>57743.04347574</v>
      </c>
      <c r="M36" s="21"/>
    </row>
    <row r="37" spans="2:13" ht="15">
      <c r="B37" s="314">
        <v>55732</v>
      </c>
      <c r="D37" s="315">
        <f t="shared" si="5"/>
        <v>56289.32</v>
      </c>
      <c r="F37" s="315">
        <f t="shared" si="7"/>
        <v>57977.9996</v>
      </c>
      <c r="G37" s="315"/>
      <c r="H37" s="315">
        <f>F37*1.01</f>
        <v>58557.779596</v>
      </c>
      <c r="L37" s="21">
        <f t="shared" si="6"/>
        <v>59728.935187920004</v>
      </c>
      <c r="M37" s="21"/>
    </row>
    <row r="38" spans="1:13" s="162" customFormat="1" ht="15">
      <c r="A38" s="465" t="s">
        <v>172</v>
      </c>
      <c r="B38" s="317">
        <v>25128</v>
      </c>
      <c r="C38" s="318">
        <v>24008</v>
      </c>
      <c r="D38" s="318">
        <f t="shared" si="5"/>
        <v>25379.28</v>
      </c>
      <c r="E38" s="318">
        <f t="shared" si="5"/>
        <v>24248.08</v>
      </c>
      <c r="F38" s="318">
        <f t="shared" si="7"/>
        <v>26140.6584</v>
      </c>
      <c r="G38" s="318">
        <f t="shared" si="7"/>
        <v>24975.5224</v>
      </c>
      <c r="H38" s="318">
        <f>F38+500</f>
        <v>26640.6584</v>
      </c>
      <c r="I38" s="318">
        <f>G38+500</f>
        <v>25475.5224</v>
      </c>
      <c r="J38" s="394"/>
      <c r="K38" s="394"/>
      <c r="L38" s="393">
        <f t="shared" si="6"/>
        <v>27173.471568</v>
      </c>
      <c r="M38" s="393">
        <f aca="true" t="shared" si="8" ref="M38:M53">I38*1.02</f>
        <v>25985.032848000003</v>
      </c>
    </row>
    <row r="39" spans="2:13" ht="15">
      <c r="B39" s="314">
        <v>26295</v>
      </c>
      <c r="C39" s="315">
        <v>24875</v>
      </c>
      <c r="D39" s="315">
        <f t="shared" si="5"/>
        <v>26557.95</v>
      </c>
      <c r="E39" s="315">
        <f t="shared" si="5"/>
        <v>25123.75</v>
      </c>
      <c r="F39" s="315">
        <f t="shared" si="7"/>
        <v>27354.6885</v>
      </c>
      <c r="G39" s="315">
        <f t="shared" si="7"/>
        <v>25877.4625</v>
      </c>
      <c r="H39" s="315">
        <f aca="true" t="shared" si="9" ref="H39:I53">F39+500</f>
        <v>27854.6885</v>
      </c>
      <c r="I39" s="315">
        <f t="shared" si="9"/>
        <v>26377.4625</v>
      </c>
      <c r="L39" s="21">
        <f t="shared" si="6"/>
        <v>28411.78227</v>
      </c>
      <c r="M39" s="21">
        <f t="shared" si="8"/>
        <v>26905.01175</v>
      </c>
    </row>
    <row r="40" spans="2:13" ht="15">
      <c r="B40" s="314">
        <v>27464</v>
      </c>
      <c r="C40" s="315">
        <v>25128</v>
      </c>
      <c r="D40" s="315">
        <f t="shared" si="5"/>
        <v>27738.64</v>
      </c>
      <c r="E40" s="315">
        <f t="shared" si="5"/>
        <v>25379.28</v>
      </c>
      <c r="F40" s="315">
        <f t="shared" si="7"/>
        <v>28570.7992</v>
      </c>
      <c r="G40" s="315">
        <f t="shared" si="7"/>
        <v>26140.6584</v>
      </c>
      <c r="H40" s="315">
        <f t="shared" si="9"/>
        <v>29070.7992</v>
      </c>
      <c r="I40" s="315">
        <f t="shared" si="9"/>
        <v>26640.6584</v>
      </c>
      <c r="L40" s="21">
        <f t="shared" si="6"/>
        <v>29652.215184</v>
      </c>
      <c r="M40" s="21">
        <f t="shared" si="8"/>
        <v>27173.471568</v>
      </c>
    </row>
    <row r="41" spans="2:13" ht="15">
      <c r="B41" s="314">
        <v>28237</v>
      </c>
      <c r="C41" s="315">
        <v>26295</v>
      </c>
      <c r="D41" s="315">
        <f t="shared" si="5"/>
        <v>28519.37</v>
      </c>
      <c r="E41" s="315">
        <f t="shared" si="5"/>
        <v>26557.95</v>
      </c>
      <c r="F41" s="315">
        <f t="shared" si="7"/>
        <v>29374.9511</v>
      </c>
      <c r="G41" s="315">
        <f t="shared" si="7"/>
        <v>27354.6885</v>
      </c>
      <c r="H41" s="315">
        <f t="shared" si="9"/>
        <v>29874.9511</v>
      </c>
      <c r="I41" s="315">
        <f t="shared" si="9"/>
        <v>27854.6885</v>
      </c>
      <c r="L41" s="21">
        <f t="shared" si="6"/>
        <v>30472.450122</v>
      </c>
      <c r="M41" s="21">
        <f t="shared" si="8"/>
        <v>28411.78227</v>
      </c>
    </row>
    <row r="42" spans="2:13" ht="15">
      <c r="B42" s="314">
        <v>29388</v>
      </c>
      <c r="C42" s="315">
        <v>27464</v>
      </c>
      <c r="D42" s="315">
        <f t="shared" si="5"/>
        <v>29681.88</v>
      </c>
      <c r="E42" s="315">
        <f t="shared" si="5"/>
        <v>27738.64</v>
      </c>
      <c r="F42" s="315">
        <f t="shared" si="7"/>
        <v>30572.3364</v>
      </c>
      <c r="G42" s="315">
        <f t="shared" si="7"/>
        <v>28570.7992</v>
      </c>
      <c r="H42" s="315">
        <f t="shared" si="9"/>
        <v>31072.3364</v>
      </c>
      <c r="I42" s="315">
        <f t="shared" si="9"/>
        <v>29070.7992</v>
      </c>
      <c r="L42" s="21">
        <f t="shared" si="6"/>
        <v>31693.783128</v>
      </c>
      <c r="M42" s="21">
        <f t="shared" si="8"/>
        <v>29652.215184</v>
      </c>
    </row>
    <row r="43" spans="2:13" ht="15">
      <c r="B43" s="314">
        <v>30532</v>
      </c>
      <c r="C43" s="315">
        <v>28237</v>
      </c>
      <c r="D43" s="315">
        <f t="shared" si="5"/>
        <v>30837.32</v>
      </c>
      <c r="E43" s="315">
        <f t="shared" si="5"/>
        <v>28519.37</v>
      </c>
      <c r="F43" s="315">
        <f t="shared" si="7"/>
        <v>31762.4396</v>
      </c>
      <c r="G43" s="315">
        <f t="shared" si="7"/>
        <v>29374.9511</v>
      </c>
      <c r="H43" s="315">
        <f t="shared" si="9"/>
        <v>32262.4396</v>
      </c>
      <c r="I43" s="315">
        <f t="shared" si="9"/>
        <v>29874.9511</v>
      </c>
      <c r="L43" s="21">
        <f t="shared" si="6"/>
        <v>32907.688392000004</v>
      </c>
      <c r="M43" s="21">
        <f t="shared" si="8"/>
        <v>30472.450122</v>
      </c>
    </row>
    <row r="44" spans="2:13" ht="15">
      <c r="B44" s="314">
        <v>31684</v>
      </c>
      <c r="C44" s="315">
        <v>29388</v>
      </c>
      <c r="D44" s="315">
        <f t="shared" si="5"/>
        <v>32000.84</v>
      </c>
      <c r="E44" s="315">
        <f t="shared" si="5"/>
        <v>29681.88</v>
      </c>
      <c r="F44" s="315">
        <f t="shared" si="7"/>
        <v>32960.8652</v>
      </c>
      <c r="G44" s="315">
        <f t="shared" si="7"/>
        <v>30572.3364</v>
      </c>
      <c r="H44" s="315">
        <f t="shared" si="9"/>
        <v>33460.8652</v>
      </c>
      <c r="I44" s="315">
        <f t="shared" si="9"/>
        <v>31072.3364</v>
      </c>
      <c r="L44" s="21">
        <f t="shared" si="6"/>
        <v>34130.082504</v>
      </c>
      <c r="M44" s="21">
        <f t="shared" si="8"/>
        <v>31693.783128</v>
      </c>
    </row>
    <row r="45" spans="2:13" ht="15">
      <c r="B45" s="314">
        <v>32503</v>
      </c>
      <c r="C45" s="315">
        <v>30532</v>
      </c>
      <c r="D45" s="315">
        <f t="shared" si="5"/>
        <v>32828.03</v>
      </c>
      <c r="E45" s="315">
        <f t="shared" si="5"/>
        <v>30837.32</v>
      </c>
      <c r="F45" s="315">
        <f t="shared" si="7"/>
        <v>33812.8709</v>
      </c>
      <c r="G45" s="315">
        <f t="shared" si="7"/>
        <v>31762.4396</v>
      </c>
      <c r="H45" s="315">
        <f t="shared" si="9"/>
        <v>34312.8709</v>
      </c>
      <c r="I45" s="315">
        <f t="shared" si="9"/>
        <v>32262.4396</v>
      </c>
      <c r="L45" s="21">
        <f t="shared" si="6"/>
        <v>34999.128318</v>
      </c>
      <c r="M45" s="21">
        <f t="shared" si="8"/>
        <v>32907.688392000004</v>
      </c>
    </row>
    <row r="46" spans="2:13" ht="15">
      <c r="B46" s="314">
        <v>33454</v>
      </c>
      <c r="C46" s="315">
        <v>31684</v>
      </c>
      <c r="D46" s="315">
        <f t="shared" si="5"/>
        <v>33788.54</v>
      </c>
      <c r="E46" s="315">
        <f t="shared" si="5"/>
        <v>32000.84</v>
      </c>
      <c r="F46" s="315">
        <f t="shared" si="7"/>
        <v>34802.1962</v>
      </c>
      <c r="G46" s="315">
        <f t="shared" si="7"/>
        <v>32960.8652</v>
      </c>
      <c r="H46" s="315">
        <f t="shared" si="9"/>
        <v>35302.1962</v>
      </c>
      <c r="I46" s="315">
        <f t="shared" si="9"/>
        <v>33460.8652</v>
      </c>
      <c r="L46" s="21">
        <f t="shared" si="6"/>
        <v>36008.240123999996</v>
      </c>
      <c r="M46" s="21">
        <f t="shared" si="8"/>
        <v>34130.082504</v>
      </c>
    </row>
    <row r="47" spans="2:13" ht="15">
      <c r="B47" s="314">
        <v>34556</v>
      </c>
      <c r="C47" s="315">
        <v>32503</v>
      </c>
      <c r="D47" s="315">
        <f t="shared" si="5"/>
        <v>34901.56</v>
      </c>
      <c r="E47" s="315">
        <f t="shared" si="5"/>
        <v>32828.03</v>
      </c>
      <c r="F47" s="315">
        <f t="shared" si="7"/>
        <v>35948.6068</v>
      </c>
      <c r="G47" s="315">
        <f t="shared" si="7"/>
        <v>33812.8709</v>
      </c>
      <c r="H47" s="315">
        <f t="shared" si="9"/>
        <v>36448.6068</v>
      </c>
      <c r="I47" s="315">
        <f t="shared" si="9"/>
        <v>34312.8709</v>
      </c>
      <c r="L47" s="21">
        <f t="shared" si="6"/>
        <v>37177.578936000005</v>
      </c>
      <c r="M47" s="21">
        <f t="shared" si="8"/>
        <v>34999.128318</v>
      </c>
    </row>
    <row r="48" spans="2:13" ht="15">
      <c r="B48" s="314">
        <v>35321</v>
      </c>
      <c r="C48" s="315">
        <v>33454</v>
      </c>
      <c r="D48" s="315">
        <f t="shared" si="5"/>
        <v>35674.21</v>
      </c>
      <c r="E48" s="315">
        <f t="shared" si="5"/>
        <v>33788.54</v>
      </c>
      <c r="F48" s="315">
        <f t="shared" si="7"/>
        <v>36744.4363</v>
      </c>
      <c r="G48" s="315">
        <f t="shared" si="7"/>
        <v>34802.1962</v>
      </c>
      <c r="H48" s="315">
        <f t="shared" si="9"/>
        <v>37244.4363</v>
      </c>
      <c r="I48" s="315">
        <f t="shared" si="9"/>
        <v>35302.1962</v>
      </c>
      <c r="L48" s="21">
        <f t="shared" si="6"/>
        <v>37989.325026</v>
      </c>
      <c r="M48" s="21">
        <f t="shared" si="8"/>
        <v>36008.240123999996</v>
      </c>
    </row>
    <row r="49" spans="2:13" ht="15">
      <c r="B49" s="314">
        <v>36412</v>
      </c>
      <c r="C49" s="315">
        <v>34556</v>
      </c>
      <c r="D49" s="315">
        <f t="shared" si="5"/>
        <v>36776.12</v>
      </c>
      <c r="E49" s="315">
        <f t="shared" si="5"/>
        <v>34901.56</v>
      </c>
      <c r="F49" s="315">
        <f t="shared" si="7"/>
        <v>37879.403600000005</v>
      </c>
      <c r="G49" s="315">
        <f t="shared" si="7"/>
        <v>35948.6068</v>
      </c>
      <c r="H49" s="315">
        <f t="shared" si="9"/>
        <v>38379.403600000005</v>
      </c>
      <c r="I49" s="315">
        <f t="shared" si="9"/>
        <v>36448.6068</v>
      </c>
      <c r="L49" s="21">
        <f t="shared" si="6"/>
        <v>39146.991672000004</v>
      </c>
      <c r="M49" s="21">
        <f t="shared" si="8"/>
        <v>37177.578936000005</v>
      </c>
    </row>
    <row r="50" spans="2:13" ht="15">
      <c r="B50" s="314">
        <v>37504</v>
      </c>
      <c r="C50" s="315">
        <v>35321</v>
      </c>
      <c r="D50" s="315">
        <f t="shared" si="5"/>
        <v>37879.04</v>
      </c>
      <c r="E50" s="315">
        <f t="shared" si="5"/>
        <v>35674.21</v>
      </c>
      <c r="F50" s="315">
        <f t="shared" si="7"/>
        <v>39015.4112</v>
      </c>
      <c r="G50" s="315">
        <f t="shared" si="7"/>
        <v>36744.4363</v>
      </c>
      <c r="H50" s="315">
        <f t="shared" si="9"/>
        <v>39515.4112</v>
      </c>
      <c r="I50" s="315">
        <f t="shared" si="9"/>
        <v>37244.4363</v>
      </c>
      <c r="L50" s="21">
        <f t="shared" si="6"/>
        <v>40305.719424</v>
      </c>
      <c r="M50" s="21">
        <f t="shared" si="8"/>
        <v>37989.325026</v>
      </c>
    </row>
    <row r="51" spans="2:13" ht="15">
      <c r="B51" s="314">
        <v>38595</v>
      </c>
      <c r="C51" s="315">
        <v>36412</v>
      </c>
      <c r="D51" s="315">
        <f t="shared" si="5"/>
        <v>38980.95</v>
      </c>
      <c r="E51" s="315">
        <f t="shared" si="5"/>
        <v>36776.12</v>
      </c>
      <c r="F51" s="315">
        <f t="shared" si="7"/>
        <v>40150.3785</v>
      </c>
      <c r="G51" s="315">
        <f t="shared" si="7"/>
        <v>37879.403600000005</v>
      </c>
      <c r="H51" s="315">
        <f t="shared" si="9"/>
        <v>40650.3785</v>
      </c>
      <c r="I51" s="315">
        <f t="shared" si="9"/>
        <v>38379.403600000005</v>
      </c>
      <c r="L51" s="21">
        <f t="shared" si="6"/>
        <v>41463.38607</v>
      </c>
      <c r="M51" s="21">
        <f t="shared" si="8"/>
        <v>39146.991672000004</v>
      </c>
    </row>
    <row r="52" spans="3:13" ht="15">
      <c r="C52" s="315">
        <v>37504</v>
      </c>
      <c r="D52" s="315"/>
      <c r="E52" s="315">
        <f t="shared" si="5"/>
        <v>37879.04</v>
      </c>
      <c r="F52" s="315"/>
      <c r="G52" s="315">
        <f t="shared" si="7"/>
        <v>39015.4112</v>
      </c>
      <c r="H52" s="315"/>
      <c r="I52" s="315">
        <f t="shared" si="9"/>
        <v>39515.4112</v>
      </c>
      <c r="L52" s="21"/>
      <c r="M52" s="21">
        <f t="shared" si="8"/>
        <v>40305.719424</v>
      </c>
    </row>
    <row r="53" spans="3:13" ht="15">
      <c r="C53" s="315">
        <v>38595</v>
      </c>
      <c r="D53" s="315"/>
      <c r="E53" s="315">
        <f t="shared" si="5"/>
        <v>38980.95</v>
      </c>
      <c r="F53" s="315"/>
      <c r="G53" s="315">
        <f t="shared" si="7"/>
        <v>40150.3785</v>
      </c>
      <c r="H53" s="315"/>
      <c r="I53" s="315">
        <f t="shared" si="9"/>
        <v>40650.3785</v>
      </c>
      <c r="L53" s="21"/>
      <c r="M53" s="21">
        <f t="shared" si="8"/>
        <v>41463.38607</v>
      </c>
    </row>
    <row r="54" spans="1:13" s="162" customFormat="1" ht="15">
      <c r="A54" s="465" t="s">
        <v>267</v>
      </c>
      <c r="B54" s="317">
        <v>47946</v>
      </c>
      <c r="C54" s="318"/>
      <c r="D54" s="318">
        <f t="shared" si="5"/>
        <v>48425.46</v>
      </c>
      <c r="F54" s="318">
        <f t="shared" si="7"/>
        <v>49878.2238</v>
      </c>
      <c r="G54" s="318"/>
      <c r="H54" s="318">
        <f>F54+500</f>
        <v>50378.2238</v>
      </c>
      <c r="J54" s="394"/>
      <c r="K54" s="394"/>
      <c r="L54" s="393">
        <f aca="true" t="shared" si="10" ref="L54:L72">H54*1.02</f>
        <v>51385.788276</v>
      </c>
      <c r="M54" s="393"/>
    </row>
    <row r="55" spans="2:13" ht="15">
      <c r="B55" s="314">
        <v>49329</v>
      </c>
      <c r="D55" s="315">
        <f t="shared" si="5"/>
        <v>49822.29</v>
      </c>
      <c r="F55" s="315">
        <f t="shared" si="7"/>
        <v>51316.9587</v>
      </c>
      <c r="G55" s="315"/>
      <c r="H55" s="315">
        <f>F55*1.01</f>
        <v>51830.12828700001</v>
      </c>
      <c r="L55" s="21">
        <f t="shared" si="10"/>
        <v>52866.73085274001</v>
      </c>
      <c r="M55" s="21"/>
    </row>
    <row r="56" spans="2:13" ht="15">
      <c r="B56" s="314">
        <v>50713</v>
      </c>
      <c r="D56" s="315">
        <f t="shared" si="5"/>
        <v>51220.13</v>
      </c>
      <c r="F56" s="315">
        <f t="shared" si="7"/>
        <v>52756.7339</v>
      </c>
      <c r="G56" s="315"/>
      <c r="H56" s="315">
        <f aca="true" t="shared" si="11" ref="H56:H62">F56*1.01</f>
        <v>53284.301239</v>
      </c>
      <c r="L56" s="21">
        <f t="shared" si="10"/>
        <v>54349.98726378</v>
      </c>
      <c r="M56" s="21"/>
    </row>
    <row r="57" spans="2:13" ht="15">
      <c r="B57" s="314">
        <v>52110</v>
      </c>
      <c r="D57" s="315">
        <f t="shared" si="5"/>
        <v>52631.1</v>
      </c>
      <c r="F57" s="315">
        <f t="shared" si="7"/>
        <v>54210.033</v>
      </c>
      <c r="G57" s="315"/>
      <c r="H57" s="315">
        <f t="shared" si="11"/>
        <v>54752.133330000004</v>
      </c>
      <c r="L57" s="21">
        <f t="shared" si="10"/>
        <v>55847.1759966</v>
      </c>
      <c r="M57" s="21"/>
    </row>
    <row r="58" spans="2:13" ht="15">
      <c r="B58" s="314">
        <v>53506</v>
      </c>
      <c r="D58" s="315">
        <f t="shared" si="5"/>
        <v>54041.06</v>
      </c>
      <c r="F58" s="315">
        <f t="shared" si="7"/>
        <v>55662.2918</v>
      </c>
      <c r="G58" s="315"/>
      <c r="H58" s="315">
        <f t="shared" si="11"/>
        <v>56218.914718</v>
      </c>
      <c r="L58" s="21">
        <f t="shared" si="10"/>
        <v>57343.29301236</v>
      </c>
      <c r="M58" s="21"/>
    </row>
    <row r="59" spans="2:13" ht="15">
      <c r="B59" s="314">
        <v>54904</v>
      </c>
      <c r="D59" s="315">
        <f t="shared" si="5"/>
        <v>55453.04</v>
      </c>
      <c r="F59" s="315">
        <f t="shared" si="7"/>
        <v>57116.6312</v>
      </c>
      <c r="G59" s="315"/>
      <c r="H59" s="315">
        <f t="shared" si="11"/>
        <v>57687.797512000005</v>
      </c>
      <c r="L59" s="21">
        <f t="shared" si="10"/>
        <v>58841.55346224001</v>
      </c>
      <c r="M59" s="21"/>
    </row>
    <row r="60" spans="2:13" ht="15">
      <c r="B60" s="314">
        <v>56300</v>
      </c>
      <c r="D60" s="315">
        <f t="shared" si="5"/>
        <v>56863</v>
      </c>
      <c r="F60" s="315">
        <f t="shared" si="7"/>
        <v>58568.89</v>
      </c>
      <c r="G60" s="315"/>
      <c r="H60" s="315">
        <f t="shared" si="11"/>
        <v>59154.5789</v>
      </c>
      <c r="L60" s="21">
        <f t="shared" si="10"/>
        <v>60337.670478</v>
      </c>
      <c r="M60" s="21"/>
    </row>
    <row r="61" spans="1:13" ht="15">
      <c r="A61" s="477" t="s">
        <v>268</v>
      </c>
      <c r="B61" s="314">
        <v>58313</v>
      </c>
      <c r="D61" s="315">
        <f t="shared" si="5"/>
        <v>58896.13</v>
      </c>
      <c r="F61" s="315">
        <f t="shared" si="7"/>
        <v>60663.0139</v>
      </c>
      <c r="G61" s="315"/>
      <c r="H61" s="315">
        <f t="shared" si="11"/>
        <v>61269.644039</v>
      </c>
      <c r="L61" s="21">
        <f t="shared" si="10"/>
        <v>62495.03691978</v>
      </c>
      <c r="M61" s="21"/>
    </row>
    <row r="62" spans="1:13" ht="15">
      <c r="A62" s="477" t="s">
        <v>269</v>
      </c>
      <c r="B62" s="314">
        <v>60324</v>
      </c>
      <c r="D62" s="315">
        <f t="shared" si="5"/>
        <v>60927.24</v>
      </c>
      <c r="F62" s="315">
        <f t="shared" si="7"/>
        <v>62755.0572</v>
      </c>
      <c r="G62" s="315"/>
      <c r="H62" s="315">
        <f t="shared" si="11"/>
        <v>63382.607772</v>
      </c>
      <c r="L62" s="21">
        <f t="shared" si="10"/>
        <v>64650.259927440005</v>
      </c>
      <c r="M62" s="21"/>
    </row>
    <row r="63" spans="1:13" s="162" customFormat="1" ht="15">
      <c r="A63" s="465" t="s">
        <v>270</v>
      </c>
      <c r="B63" s="317">
        <v>34189</v>
      </c>
      <c r="C63" s="318">
        <v>31384</v>
      </c>
      <c r="D63" s="318">
        <f t="shared" si="5"/>
        <v>34530.89</v>
      </c>
      <c r="E63" s="318">
        <f t="shared" si="5"/>
        <v>31697.84</v>
      </c>
      <c r="F63" s="318">
        <f t="shared" si="7"/>
        <v>35566.8167</v>
      </c>
      <c r="G63" s="318">
        <f t="shared" si="7"/>
        <v>32648.7752</v>
      </c>
      <c r="H63" s="318">
        <f>F63+500</f>
        <v>36066.8167</v>
      </c>
      <c r="I63" s="318">
        <f>G63+500</f>
        <v>33148.775200000004</v>
      </c>
      <c r="J63" s="394"/>
      <c r="K63" s="394"/>
      <c r="L63" s="393">
        <f t="shared" si="10"/>
        <v>36788.153034</v>
      </c>
      <c r="M63" s="393">
        <f aca="true" t="shared" si="12" ref="M63:M84">I63*1.02</f>
        <v>33811.750704000005</v>
      </c>
    </row>
    <row r="64" spans="2:13" ht="15">
      <c r="B64" s="314">
        <v>36165</v>
      </c>
      <c r="C64" s="315">
        <v>33179</v>
      </c>
      <c r="D64" s="315">
        <f t="shared" si="5"/>
        <v>36526.65</v>
      </c>
      <c r="E64" s="315">
        <f t="shared" si="5"/>
        <v>33510.79</v>
      </c>
      <c r="F64" s="315">
        <f t="shared" si="7"/>
        <v>37622.4495</v>
      </c>
      <c r="G64" s="315">
        <f t="shared" si="7"/>
        <v>34516.1137</v>
      </c>
      <c r="H64" s="315">
        <f aca="true" t="shared" si="13" ref="H64:I73">F64+500</f>
        <v>38122.4495</v>
      </c>
      <c r="I64" s="315">
        <f t="shared" si="13"/>
        <v>35016.1137</v>
      </c>
      <c r="L64" s="21">
        <f t="shared" si="10"/>
        <v>38884.89849</v>
      </c>
      <c r="M64" s="21">
        <f t="shared" si="12"/>
        <v>35716.435974</v>
      </c>
    </row>
    <row r="65" spans="2:13" ht="15">
      <c r="B65" s="314">
        <v>37936</v>
      </c>
      <c r="C65" s="315">
        <v>34189</v>
      </c>
      <c r="D65" s="315">
        <f t="shared" si="5"/>
        <v>38315.36</v>
      </c>
      <c r="E65" s="315">
        <f t="shared" si="5"/>
        <v>34530.89</v>
      </c>
      <c r="F65" s="315">
        <f t="shared" si="7"/>
        <v>39464.8208</v>
      </c>
      <c r="G65" s="315">
        <f t="shared" si="7"/>
        <v>35566.8167</v>
      </c>
      <c r="H65" s="315">
        <f t="shared" si="13"/>
        <v>39964.8208</v>
      </c>
      <c r="I65" s="315">
        <f t="shared" si="13"/>
        <v>36066.8167</v>
      </c>
      <c r="L65" s="21">
        <f t="shared" si="10"/>
        <v>40764.117216</v>
      </c>
      <c r="M65" s="21">
        <f t="shared" si="12"/>
        <v>36788.153034</v>
      </c>
    </row>
    <row r="66" spans="2:13" ht="15">
      <c r="B66" s="314">
        <v>39648</v>
      </c>
      <c r="C66" s="315">
        <v>36165</v>
      </c>
      <c r="D66" s="315">
        <f aca="true" t="shared" si="14" ref="D66:E129">B66*1.01</f>
        <v>40044.48</v>
      </c>
      <c r="E66" s="315">
        <f t="shared" si="14"/>
        <v>36526.65</v>
      </c>
      <c r="F66" s="315">
        <f t="shared" si="7"/>
        <v>41245.8144</v>
      </c>
      <c r="G66" s="315">
        <f t="shared" si="7"/>
        <v>37622.4495</v>
      </c>
      <c r="H66" s="315">
        <f t="shared" si="13"/>
        <v>41745.8144</v>
      </c>
      <c r="I66" s="315">
        <f t="shared" si="13"/>
        <v>38122.4495</v>
      </c>
      <c r="L66" s="21">
        <f t="shared" si="10"/>
        <v>42580.730688</v>
      </c>
      <c r="M66" s="21">
        <f t="shared" si="12"/>
        <v>38884.89849</v>
      </c>
    </row>
    <row r="67" spans="2:13" ht="15">
      <c r="B67" s="314">
        <v>41354</v>
      </c>
      <c r="C67" s="315">
        <v>37936</v>
      </c>
      <c r="D67" s="315">
        <f t="shared" si="14"/>
        <v>41767.54</v>
      </c>
      <c r="E67" s="315">
        <f t="shared" si="14"/>
        <v>38315.36</v>
      </c>
      <c r="F67" s="315">
        <f t="shared" si="7"/>
        <v>43020.5662</v>
      </c>
      <c r="G67" s="315">
        <f t="shared" si="7"/>
        <v>39464.8208</v>
      </c>
      <c r="H67" s="315">
        <f t="shared" si="13"/>
        <v>43520.5662</v>
      </c>
      <c r="I67" s="315">
        <f t="shared" si="13"/>
        <v>39964.8208</v>
      </c>
      <c r="L67" s="21">
        <f t="shared" si="10"/>
        <v>44390.977524</v>
      </c>
      <c r="M67" s="21">
        <f t="shared" si="12"/>
        <v>40764.117216</v>
      </c>
    </row>
    <row r="68" spans="2:13" ht="15">
      <c r="B68" s="314">
        <v>43024</v>
      </c>
      <c r="C68" s="315">
        <v>39648</v>
      </c>
      <c r="D68" s="315">
        <f t="shared" si="14"/>
        <v>43454.24</v>
      </c>
      <c r="E68" s="315">
        <f t="shared" si="14"/>
        <v>40044.48</v>
      </c>
      <c r="F68" s="315">
        <f t="shared" si="7"/>
        <v>44757.8672</v>
      </c>
      <c r="G68" s="315">
        <f t="shared" si="7"/>
        <v>41245.8144</v>
      </c>
      <c r="H68" s="315">
        <f t="shared" si="13"/>
        <v>45257.8672</v>
      </c>
      <c r="I68" s="315">
        <f t="shared" si="13"/>
        <v>41745.8144</v>
      </c>
      <c r="L68" s="21">
        <f t="shared" si="10"/>
        <v>46163.024544</v>
      </c>
      <c r="M68" s="21">
        <f t="shared" si="12"/>
        <v>42580.730688</v>
      </c>
    </row>
    <row r="69" spans="2:13" ht="15">
      <c r="B69" s="314">
        <v>44712</v>
      </c>
      <c r="C69" s="315">
        <v>41354</v>
      </c>
      <c r="D69" s="315">
        <f t="shared" si="14"/>
        <v>45159.12</v>
      </c>
      <c r="E69" s="315">
        <f t="shared" si="14"/>
        <v>41767.54</v>
      </c>
      <c r="F69" s="315">
        <f t="shared" si="7"/>
        <v>46513.8936</v>
      </c>
      <c r="G69" s="315">
        <f t="shared" si="7"/>
        <v>43020.5662</v>
      </c>
      <c r="H69" s="315">
        <f t="shared" si="13"/>
        <v>47013.8936</v>
      </c>
      <c r="I69" s="315">
        <f t="shared" si="13"/>
        <v>43520.5662</v>
      </c>
      <c r="L69" s="21">
        <f t="shared" si="10"/>
        <v>47954.171472</v>
      </c>
      <c r="M69" s="21">
        <f t="shared" si="12"/>
        <v>44390.977524</v>
      </c>
    </row>
    <row r="70" spans="2:13" ht="15">
      <c r="B70" s="314">
        <v>46354</v>
      </c>
      <c r="C70" s="315">
        <v>43024</v>
      </c>
      <c r="D70" s="315">
        <f t="shared" si="14"/>
        <v>46817.54</v>
      </c>
      <c r="E70" s="315">
        <f t="shared" si="14"/>
        <v>43454.24</v>
      </c>
      <c r="F70" s="315">
        <f t="shared" si="7"/>
        <v>48222.0662</v>
      </c>
      <c r="G70" s="315">
        <f t="shared" si="7"/>
        <v>44757.8672</v>
      </c>
      <c r="H70" s="315">
        <f t="shared" si="13"/>
        <v>48722.0662</v>
      </c>
      <c r="I70" s="315">
        <f t="shared" si="13"/>
        <v>45257.8672</v>
      </c>
      <c r="L70" s="21">
        <f t="shared" si="10"/>
        <v>49696.507524</v>
      </c>
      <c r="M70" s="21">
        <f t="shared" si="12"/>
        <v>46163.024544</v>
      </c>
    </row>
    <row r="71" spans="2:13" ht="15">
      <c r="B71" s="314">
        <v>48045</v>
      </c>
      <c r="C71" s="315">
        <v>44712</v>
      </c>
      <c r="D71" s="315">
        <f t="shared" si="14"/>
        <v>48525.45</v>
      </c>
      <c r="E71" s="315">
        <f t="shared" si="14"/>
        <v>45159.12</v>
      </c>
      <c r="F71" s="315">
        <f t="shared" si="7"/>
        <v>49981.2135</v>
      </c>
      <c r="G71" s="315">
        <f t="shared" si="7"/>
        <v>46513.8936</v>
      </c>
      <c r="H71" s="315">
        <f t="shared" si="13"/>
        <v>50481.2135</v>
      </c>
      <c r="I71" s="315">
        <f t="shared" si="13"/>
        <v>47013.8936</v>
      </c>
      <c r="L71" s="21">
        <f t="shared" si="10"/>
        <v>51490.83777</v>
      </c>
      <c r="M71" s="21">
        <f t="shared" si="12"/>
        <v>47954.171472</v>
      </c>
    </row>
    <row r="72" spans="2:13" ht="15">
      <c r="B72" s="314">
        <v>49166</v>
      </c>
      <c r="C72" s="315">
        <v>46354</v>
      </c>
      <c r="D72" s="315">
        <f t="shared" si="14"/>
        <v>49657.66</v>
      </c>
      <c r="E72" s="315">
        <f t="shared" si="14"/>
        <v>46817.54</v>
      </c>
      <c r="F72" s="315">
        <f t="shared" si="7"/>
        <v>51147.389800000004</v>
      </c>
      <c r="G72" s="315">
        <f t="shared" si="7"/>
        <v>48222.0662</v>
      </c>
      <c r="H72" s="315">
        <f>F72*1.01</f>
        <v>51658.86369800001</v>
      </c>
      <c r="I72" s="315">
        <f t="shared" si="13"/>
        <v>48722.0662</v>
      </c>
      <c r="L72" s="21">
        <f t="shared" si="10"/>
        <v>52692.04097196001</v>
      </c>
      <c r="M72" s="21">
        <f t="shared" si="12"/>
        <v>49696.507524</v>
      </c>
    </row>
    <row r="73" spans="3:13" ht="15">
      <c r="C73" s="315">
        <v>48045</v>
      </c>
      <c r="D73" s="315"/>
      <c r="E73" s="315">
        <f t="shared" si="14"/>
        <v>48525.45</v>
      </c>
      <c r="F73" s="315"/>
      <c r="G73" s="315">
        <f t="shared" si="7"/>
        <v>49981.2135</v>
      </c>
      <c r="H73" s="315"/>
      <c r="I73" s="315">
        <f t="shared" si="13"/>
        <v>50481.2135</v>
      </c>
      <c r="L73" s="21"/>
      <c r="M73" s="21">
        <f t="shared" si="12"/>
        <v>51490.83777</v>
      </c>
    </row>
    <row r="74" spans="3:13" ht="15">
      <c r="C74" s="315">
        <v>49166</v>
      </c>
      <c r="D74" s="315"/>
      <c r="E74" s="315">
        <f t="shared" si="14"/>
        <v>49657.66</v>
      </c>
      <c r="F74" s="315"/>
      <c r="G74" s="315">
        <f t="shared" si="7"/>
        <v>51147.389800000004</v>
      </c>
      <c r="H74" s="315"/>
      <c r="I74" s="315">
        <f>G74*1.01</f>
        <v>51658.86369800001</v>
      </c>
      <c r="L74" s="21"/>
      <c r="M74" s="21">
        <f t="shared" si="12"/>
        <v>52692.04097196001</v>
      </c>
    </row>
    <row r="75" spans="1:13" ht="15">
      <c r="A75" s="477" t="s">
        <v>271</v>
      </c>
      <c r="B75" s="314">
        <v>50763</v>
      </c>
      <c r="C75" s="315">
        <v>50763</v>
      </c>
      <c r="D75" s="315">
        <f t="shared" si="14"/>
        <v>51270.63</v>
      </c>
      <c r="E75" s="315">
        <f t="shared" si="14"/>
        <v>51270.63</v>
      </c>
      <c r="F75" s="315">
        <f t="shared" si="7"/>
        <v>52808.7489</v>
      </c>
      <c r="G75" s="315">
        <f t="shared" si="7"/>
        <v>52808.7489</v>
      </c>
      <c r="H75" s="315">
        <f>F75*1.01</f>
        <v>53336.836389</v>
      </c>
      <c r="I75" s="315">
        <f>G75*1.01</f>
        <v>53336.836389</v>
      </c>
      <c r="L75" s="21">
        <f aca="true" t="shared" si="15" ref="L75:L82">H75*1.02</f>
        <v>54403.57311678</v>
      </c>
      <c r="M75" s="21">
        <f t="shared" si="12"/>
        <v>54403.57311678</v>
      </c>
    </row>
    <row r="76" spans="1:13" ht="15">
      <c r="A76" s="477" t="s">
        <v>272</v>
      </c>
      <c r="B76" s="314">
        <v>52369</v>
      </c>
      <c r="C76" s="315">
        <v>52369</v>
      </c>
      <c r="D76" s="315">
        <f t="shared" si="14"/>
        <v>52892.69</v>
      </c>
      <c r="E76" s="315">
        <f t="shared" si="14"/>
        <v>52892.69</v>
      </c>
      <c r="F76" s="315">
        <f t="shared" si="7"/>
        <v>54479.470700000005</v>
      </c>
      <c r="G76" s="315">
        <f t="shared" si="7"/>
        <v>54479.470700000005</v>
      </c>
      <c r="H76" s="315">
        <f>F76*1.01</f>
        <v>55024.265407000006</v>
      </c>
      <c r="I76" s="315">
        <f>G76*1.01</f>
        <v>55024.265407000006</v>
      </c>
      <c r="L76" s="21">
        <f t="shared" si="15"/>
        <v>56124.750715140006</v>
      </c>
      <c r="M76" s="21">
        <f t="shared" si="12"/>
        <v>56124.750715140006</v>
      </c>
    </row>
    <row r="77" spans="1:13" s="162" customFormat="1" ht="15">
      <c r="A77" s="465" t="s">
        <v>110</v>
      </c>
      <c r="B77" s="317">
        <v>40691</v>
      </c>
      <c r="C77" s="318">
        <v>36777</v>
      </c>
      <c r="D77" s="318">
        <f t="shared" si="14"/>
        <v>41097.91</v>
      </c>
      <c r="E77" s="318">
        <f t="shared" si="14"/>
        <v>37144.77</v>
      </c>
      <c r="F77" s="318">
        <f t="shared" si="7"/>
        <v>42330.8473</v>
      </c>
      <c r="G77" s="318">
        <f t="shared" si="7"/>
        <v>38259.113099999995</v>
      </c>
      <c r="H77" s="318">
        <f>F77+500</f>
        <v>42830.8473</v>
      </c>
      <c r="I77" s="318">
        <f>G77+500</f>
        <v>38759.113099999995</v>
      </c>
      <c r="J77" s="394"/>
      <c r="K77" s="394"/>
      <c r="L77" s="393">
        <f t="shared" si="15"/>
        <v>43687.464246</v>
      </c>
      <c r="M77" s="393">
        <f t="shared" si="12"/>
        <v>39534.295362</v>
      </c>
    </row>
    <row r="78" spans="2:13" ht="15">
      <c r="B78" s="314">
        <v>43575</v>
      </c>
      <c r="C78" s="315">
        <v>39373</v>
      </c>
      <c r="D78" s="315">
        <f t="shared" si="14"/>
        <v>44010.75</v>
      </c>
      <c r="E78" s="315">
        <f t="shared" si="14"/>
        <v>39766.73</v>
      </c>
      <c r="F78" s="315">
        <f t="shared" si="7"/>
        <v>45331.0725</v>
      </c>
      <c r="G78" s="315">
        <f t="shared" si="7"/>
        <v>40959.731900000006</v>
      </c>
      <c r="H78" s="315">
        <f aca="true" t="shared" si="16" ref="H78:I82">F78+500</f>
        <v>45831.0725</v>
      </c>
      <c r="I78" s="315">
        <f t="shared" si="16"/>
        <v>41459.731900000006</v>
      </c>
      <c r="L78" s="21">
        <f t="shared" si="15"/>
        <v>46747.69395</v>
      </c>
      <c r="M78" s="21">
        <f t="shared" si="12"/>
        <v>42288.92653800001</v>
      </c>
    </row>
    <row r="79" spans="2:13" ht="15">
      <c r="B79" s="314">
        <v>45600</v>
      </c>
      <c r="C79" s="315">
        <v>40691</v>
      </c>
      <c r="D79" s="315">
        <f t="shared" si="14"/>
        <v>46056</v>
      </c>
      <c r="E79" s="315">
        <f t="shared" si="14"/>
        <v>41097.91</v>
      </c>
      <c r="F79" s="315">
        <f t="shared" si="7"/>
        <v>47437.68</v>
      </c>
      <c r="G79" s="315">
        <f t="shared" si="7"/>
        <v>42330.8473</v>
      </c>
      <c r="H79" s="315">
        <f t="shared" si="16"/>
        <v>47937.68</v>
      </c>
      <c r="I79" s="315">
        <f t="shared" si="16"/>
        <v>42830.8473</v>
      </c>
      <c r="L79" s="21">
        <f t="shared" si="15"/>
        <v>48896.433600000004</v>
      </c>
      <c r="M79" s="21">
        <f t="shared" si="12"/>
        <v>43687.464246</v>
      </c>
    </row>
    <row r="80" spans="2:13" ht="15">
      <c r="B80" s="314">
        <v>47619</v>
      </c>
      <c r="C80" s="315">
        <v>43575</v>
      </c>
      <c r="D80" s="315">
        <f t="shared" si="14"/>
        <v>48095.19</v>
      </c>
      <c r="E80" s="315">
        <f t="shared" si="14"/>
        <v>44010.75</v>
      </c>
      <c r="F80" s="315">
        <f t="shared" si="7"/>
        <v>49538.0457</v>
      </c>
      <c r="G80" s="315">
        <f t="shared" si="7"/>
        <v>45331.0725</v>
      </c>
      <c r="H80" s="315">
        <f t="shared" si="16"/>
        <v>50038.0457</v>
      </c>
      <c r="I80" s="315">
        <f t="shared" si="16"/>
        <v>45831.0725</v>
      </c>
      <c r="L80" s="21">
        <f t="shared" si="15"/>
        <v>51038.806614</v>
      </c>
      <c r="M80" s="21">
        <f t="shared" si="12"/>
        <v>46747.69395</v>
      </c>
    </row>
    <row r="81" spans="2:13" ht="15">
      <c r="B81" s="314">
        <v>49818</v>
      </c>
      <c r="C81" s="315">
        <v>45600</v>
      </c>
      <c r="D81" s="315">
        <f t="shared" si="14"/>
        <v>50316.18</v>
      </c>
      <c r="E81" s="315">
        <f t="shared" si="14"/>
        <v>46056</v>
      </c>
      <c r="F81" s="315">
        <f t="shared" si="7"/>
        <v>51825.6654</v>
      </c>
      <c r="G81" s="315">
        <f t="shared" si="7"/>
        <v>47437.68</v>
      </c>
      <c r="H81" s="315">
        <f>F81*1.01</f>
        <v>52343.922053999995</v>
      </c>
      <c r="I81" s="315">
        <f t="shared" si="16"/>
        <v>47937.68</v>
      </c>
      <c r="L81" s="21">
        <f t="shared" si="15"/>
        <v>53390.800495079995</v>
      </c>
      <c r="M81" s="21">
        <f t="shared" si="12"/>
        <v>48896.433600000004</v>
      </c>
    </row>
    <row r="82" spans="2:13" ht="15">
      <c r="B82" s="314">
        <v>51006</v>
      </c>
      <c r="C82" s="315">
        <v>47619</v>
      </c>
      <c r="D82" s="315">
        <f t="shared" si="14"/>
        <v>51516.06</v>
      </c>
      <c r="E82" s="315">
        <f t="shared" si="14"/>
        <v>48095.19</v>
      </c>
      <c r="F82" s="315">
        <f t="shared" si="7"/>
        <v>53061.5418</v>
      </c>
      <c r="G82" s="315">
        <f t="shared" si="7"/>
        <v>49538.0457</v>
      </c>
      <c r="H82" s="315">
        <f>F82*1.01</f>
        <v>53592.157218</v>
      </c>
      <c r="I82" s="315">
        <f t="shared" si="16"/>
        <v>50038.0457</v>
      </c>
      <c r="L82" s="21">
        <f t="shared" si="15"/>
        <v>54664.00036236</v>
      </c>
      <c r="M82" s="21">
        <f t="shared" si="12"/>
        <v>51038.806614</v>
      </c>
    </row>
    <row r="83" spans="3:13" ht="15">
      <c r="C83" s="315">
        <v>49818</v>
      </c>
      <c r="D83" s="315"/>
      <c r="E83" s="315">
        <f t="shared" si="14"/>
        <v>50316.18</v>
      </c>
      <c r="F83" s="315"/>
      <c r="G83" s="315">
        <f t="shared" si="7"/>
        <v>51825.6654</v>
      </c>
      <c r="H83" s="315"/>
      <c r="I83" s="315">
        <f>G83*1.01</f>
        <v>52343.922053999995</v>
      </c>
      <c r="L83" s="21"/>
      <c r="M83" s="21">
        <f t="shared" si="12"/>
        <v>53390.800495079995</v>
      </c>
    </row>
    <row r="84" spans="3:13" ht="15">
      <c r="C84" s="315">
        <v>51006</v>
      </c>
      <c r="D84" s="315"/>
      <c r="E84" s="315">
        <f t="shared" si="14"/>
        <v>51516.06</v>
      </c>
      <c r="F84" s="315"/>
      <c r="G84" s="315">
        <f t="shared" si="7"/>
        <v>53061.5418</v>
      </c>
      <c r="H84" s="315"/>
      <c r="I84" s="315">
        <f>G84*1.01</f>
        <v>53592.157218</v>
      </c>
      <c r="L84" s="21"/>
      <c r="M84" s="21">
        <f t="shared" si="12"/>
        <v>54664.00036236</v>
      </c>
    </row>
    <row r="85" spans="1:13" s="162" customFormat="1" ht="15">
      <c r="A85" s="465" t="s">
        <v>273</v>
      </c>
      <c r="B85" s="317">
        <v>35226</v>
      </c>
      <c r="C85" s="318"/>
      <c r="D85" s="318">
        <f t="shared" si="14"/>
        <v>35578.26</v>
      </c>
      <c r="E85" s="318"/>
      <c r="F85" s="318">
        <f t="shared" si="7"/>
        <v>36645.607800000005</v>
      </c>
      <c r="G85" s="318"/>
      <c r="H85" s="318">
        <f>F85+500</f>
        <v>37145.607800000005</v>
      </c>
      <c r="J85" s="394"/>
      <c r="K85" s="394"/>
      <c r="L85" s="393">
        <f aca="true" t="shared" si="17" ref="L85:L90">H85*1.02</f>
        <v>37888.519956000004</v>
      </c>
      <c r="M85" s="393"/>
    </row>
    <row r="86" spans="2:13" ht="15">
      <c r="B86" s="314">
        <v>36345</v>
      </c>
      <c r="D86" s="315">
        <f t="shared" si="14"/>
        <v>36708.45</v>
      </c>
      <c r="E86" s="315"/>
      <c r="F86" s="315">
        <f t="shared" si="7"/>
        <v>37809.703499999996</v>
      </c>
      <c r="G86" s="315"/>
      <c r="H86" s="315">
        <f>F86+500</f>
        <v>38309.703499999996</v>
      </c>
      <c r="L86" s="21">
        <f t="shared" si="17"/>
        <v>39075.897569999994</v>
      </c>
      <c r="M86" s="21"/>
    </row>
    <row r="87" spans="2:13" ht="15">
      <c r="B87" s="314">
        <v>37469</v>
      </c>
      <c r="D87" s="315">
        <f t="shared" si="14"/>
        <v>37843.69</v>
      </c>
      <c r="E87" s="315"/>
      <c r="F87" s="315">
        <f t="shared" si="7"/>
        <v>38979.000700000004</v>
      </c>
      <c r="G87" s="315"/>
      <c r="H87" s="315">
        <f>F87+500</f>
        <v>39479.000700000004</v>
      </c>
      <c r="L87" s="21">
        <f t="shared" si="17"/>
        <v>40268.580714</v>
      </c>
      <c r="M87" s="21"/>
    </row>
    <row r="88" spans="1:13" ht="15">
      <c r="A88" s="467" t="s">
        <v>274</v>
      </c>
      <c r="B88" s="314">
        <v>39587</v>
      </c>
      <c r="D88" s="315">
        <f t="shared" si="14"/>
        <v>39982.87</v>
      </c>
      <c r="E88" s="315"/>
      <c r="F88" s="315">
        <f t="shared" si="7"/>
        <v>41182.356100000005</v>
      </c>
      <c r="G88" s="315"/>
      <c r="H88" s="315">
        <f>F88+500</f>
        <v>41682.356100000005</v>
      </c>
      <c r="L88" s="21">
        <f t="shared" si="17"/>
        <v>42516.00322200001</v>
      </c>
      <c r="M88" s="21"/>
    </row>
    <row r="89" spans="1:13" ht="15">
      <c r="A89" s="477" t="s">
        <v>275</v>
      </c>
      <c r="B89" s="314">
        <v>41090</v>
      </c>
      <c r="D89" s="315">
        <f t="shared" si="14"/>
        <v>41500.9</v>
      </c>
      <c r="E89" s="315"/>
      <c r="F89" s="315">
        <f t="shared" si="7"/>
        <v>42745.927</v>
      </c>
      <c r="G89" s="315"/>
      <c r="H89" s="315">
        <f>F89+500</f>
        <v>43245.927</v>
      </c>
      <c r="L89" s="21">
        <f t="shared" si="17"/>
        <v>44110.84554</v>
      </c>
      <c r="M89" s="21"/>
    </row>
    <row r="90" spans="1:13" s="162" customFormat="1" ht="15">
      <c r="A90" s="465" t="s">
        <v>276</v>
      </c>
      <c r="B90" s="322">
        <v>578.36</v>
      </c>
      <c r="C90" s="323">
        <v>530.86</v>
      </c>
      <c r="D90" s="323">
        <f t="shared" si="14"/>
        <v>584.1436</v>
      </c>
      <c r="E90" s="323">
        <f t="shared" si="14"/>
        <v>536.1686</v>
      </c>
      <c r="F90" s="323">
        <f t="shared" si="7"/>
        <v>601.667908</v>
      </c>
      <c r="G90" s="323">
        <f t="shared" si="7"/>
        <v>552.253658</v>
      </c>
      <c r="H90" s="424">
        <f>F90+9.58</f>
        <v>611.247908</v>
      </c>
      <c r="I90" s="424">
        <f>G90+9.58</f>
        <v>561.833658</v>
      </c>
      <c r="J90" s="394"/>
      <c r="K90" s="394"/>
      <c r="L90" s="686">
        <f t="shared" si="17"/>
        <v>623.4728661600001</v>
      </c>
      <c r="M90" s="686">
        <f aca="true" t="shared" si="18" ref="M90:M106">I90*1.02</f>
        <v>573.07033116</v>
      </c>
    </row>
    <row r="91" spans="1:13" s="332" customFormat="1" ht="15">
      <c r="A91" s="466"/>
      <c r="B91" s="329"/>
      <c r="C91" s="330">
        <v>578.36</v>
      </c>
      <c r="D91" s="331"/>
      <c r="E91" s="330">
        <f t="shared" si="14"/>
        <v>584.1436</v>
      </c>
      <c r="F91" s="330"/>
      <c r="G91" s="330">
        <f t="shared" si="7"/>
        <v>601.667908</v>
      </c>
      <c r="H91" s="425"/>
      <c r="I91" s="426">
        <f>G91+9.58</f>
        <v>611.247908</v>
      </c>
      <c r="J91" s="187"/>
      <c r="K91" s="187"/>
      <c r="L91" s="42"/>
      <c r="M91" s="42">
        <f t="shared" si="18"/>
        <v>623.4728661600001</v>
      </c>
    </row>
    <row r="92" spans="1:13" s="162" customFormat="1" ht="15">
      <c r="A92" s="465" t="s">
        <v>277</v>
      </c>
      <c r="B92" s="322">
        <v>615.35</v>
      </c>
      <c r="C92" s="323">
        <v>562.28</v>
      </c>
      <c r="D92" s="323">
        <f t="shared" si="14"/>
        <v>621.5035</v>
      </c>
      <c r="E92" s="323">
        <f t="shared" si="14"/>
        <v>567.9028</v>
      </c>
      <c r="F92" s="323">
        <f t="shared" si="7"/>
        <v>640.1486050000001</v>
      </c>
      <c r="G92" s="323">
        <f t="shared" si="7"/>
        <v>584.939884</v>
      </c>
      <c r="H92" s="323">
        <f>F92+9.58</f>
        <v>649.7286050000001</v>
      </c>
      <c r="I92" s="323">
        <f>G92+9.58</f>
        <v>594.519884</v>
      </c>
      <c r="J92" s="394"/>
      <c r="K92" s="394"/>
      <c r="L92" s="686">
        <f aca="true" t="shared" si="19" ref="L92:L104">H92*1.02</f>
        <v>662.7231771000002</v>
      </c>
      <c r="M92" s="686">
        <f t="shared" si="18"/>
        <v>606.41028168</v>
      </c>
    </row>
    <row r="93" spans="2:13" ht="15">
      <c r="B93" s="320">
        <v>618.66</v>
      </c>
      <c r="C93" s="321">
        <v>575.45</v>
      </c>
      <c r="D93" s="321">
        <f t="shared" si="14"/>
        <v>624.8466</v>
      </c>
      <c r="E93" s="321">
        <f t="shared" si="14"/>
        <v>581.2045</v>
      </c>
      <c r="F93" s="321">
        <f t="shared" si="7"/>
        <v>643.591998</v>
      </c>
      <c r="G93" s="321">
        <f t="shared" si="7"/>
        <v>598.6406350000001</v>
      </c>
      <c r="H93" s="321">
        <f aca="true" t="shared" si="20" ref="H93:I106">F93+9.58</f>
        <v>653.171998</v>
      </c>
      <c r="I93" s="321">
        <f t="shared" si="20"/>
        <v>608.2206350000001</v>
      </c>
      <c r="L93" s="42">
        <f t="shared" si="19"/>
        <v>666.23543796</v>
      </c>
      <c r="M93" s="42">
        <f t="shared" si="18"/>
        <v>620.3850477000001</v>
      </c>
    </row>
    <row r="94" spans="2:13" ht="15">
      <c r="B94" s="320">
        <v>621.74</v>
      </c>
      <c r="C94" s="321">
        <v>615.35</v>
      </c>
      <c r="D94" s="321">
        <f t="shared" si="14"/>
        <v>627.9574</v>
      </c>
      <c r="E94" s="321">
        <f t="shared" si="14"/>
        <v>621.5035</v>
      </c>
      <c r="F94" s="321">
        <f t="shared" si="7"/>
        <v>646.796122</v>
      </c>
      <c r="G94" s="321">
        <f t="shared" si="7"/>
        <v>640.1486050000001</v>
      </c>
      <c r="H94" s="321">
        <f t="shared" si="20"/>
        <v>656.376122</v>
      </c>
      <c r="I94" s="321">
        <f t="shared" si="20"/>
        <v>649.7286050000001</v>
      </c>
      <c r="L94" s="42">
        <f t="shared" si="19"/>
        <v>669.50364444</v>
      </c>
      <c r="M94" s="42">
        <f t="shared" si="18"/>
        <v>662.7231771000002</v>
      </c>
    </row>
    <row r="95" spans="2:13" ht="15">
      <c r="B95" s="320">
        <v>623.5</v>
      </c>
      <c r="C95" s="321">
        <v>618.66</v>
      </c>
      <c r="D95" s="321">
        <f t="shared" si="14"/>
        <v>629.735</v>
      </c>
      <c r="E95" s="321">
        <f t="shared" si="14"/>
        <v>624.8466</v>
      </c>
      <c r="F95" s="321">
        <f t="shared" si="7"/>
        <v>648.62705</v>
      </c>
      <c r="G95" s="321">
        <f t="shared" si="7"/>
        <v>643.591998</v>
      </c>
      <c r="H95" s="321">
        <f t="shared" si="20"/>
        <v>658.2070500000001</v>
      </c>
      <c r="I95" s="321">
        <f t="shared" si="20"/>
        <v>653.171998</v>
      </c>
      <c r="L95" s="42">
        <f t="shared" si="19"/>
        <v>671.3711910000001</v>
      </c>
      <c r="M95" s="42">
        <f t="shared" si="18"/>
        <v>666.23543796</v>
      </c>
    </row>
    <row r="96" spans="2:13" ht="15">
      <c r="B96" s="320">
        <v>625.33</v>
      </c>
      <c r="C96" s="321">
        <v>621.74</v>
      </c>
      <c r="D96" s="321">
        <f t="shared" si="14"/>
        <v>631.5833</v>
      </c>
      <c r="E96" s="321">
        <f t="shared" si="14"/>
        <v>627.9574</v>
      </c>
      <c r="F96" s="321">
        <f t="shared" si="7"/>
        <v>650.530799</v>
      </c>
      <c r="G96" s="321">
        <f t="shared" si="7"/>
        <v>646.796122</v>
      </c>
      <c r="H96" s="321">
        <f t="shared" si="20"/>
        <v>660.110799</v>
      </c>
      <c r="I96" s="321">
        <f t="shared" si="20"/>
        <v>656.376122</v>
      </c>
      <c r="L96" s="42">
        <f t="shared" si="19"/>
        <v>673.31301498</v>
      </c>
      <c r="M96" s="42">
        <f t="shared" si="18"/>
        <v>669.50364444</v>
      </c>
    </row>
    <row r="97" spans="2:13" ht="15">
      <c r="B97" s="320">
        <v>627.06</v>
      </c>
      <c r="C97" s="321">
        <v>623.5</v>
      </c>
      <c r="D97" s="321">
        <f t="shared" si="14"/>
        <v>633.3306</v>
      </c>
      <c r="E97" s="321">
        <f t="shared" si="14"/>
        <v>629.735</v>
      </c>
      <c r="F97" s="321">
        <f aca="true" t="shared" si="21" ref="F97:G138">D97*1.03</f>
        <v>652.330518</v>
      </c>
      <c r="G97" s="321">
        <f t="shared" si="21"/>
        <v>648.62705</v>
      </c>
      <c r="H97" s="321">
        <f t="shared" si="20"/>
        <v>661.910518</v>
      </c>
      <c r="I97" s="321">
        <f t="shared" si="20"/>
        <v>658.2070500000001</v>
      </c>
      <c r="L97" s="42">
        <f t="shared" si="19"/>
        <v>675.1487283600001</v>
      </c>
      <c r="M97" s="42">
        <f t="shared" si="18"/>
        <v>671.3711910000001</v>
      </c>
    </row>
    <row r="98" spans="2:13" ht="15">
      <c r="B98" s="320">
        <v>628.88</v>
      </c>
      <c r="C98" s="321">
        <v>625.33</v>
      </c>
      <c r="D98" s="321">
        <f t="shared" si="14"/>
        <v>635.1688</v>
      </c>
      <c r="E98" s="321">
        <f t="shared" si="14"/>
        <v>631.5833</v>
      </c>
      <c r="F98" s="321">
        <f t="shared" si="21"/>
        <v>654.223864</v>
      </c>
      <c r="G98" s="321">
        <f t="shared" si="21"/>
        <v>650.530799</v>
      </c>
      <c r="H98" s="321">
        <f t="shared" si="20"/>
        <v>663.8038640000001</v>
      </c>
      <c r="I98" s="321">
        <f t="shared" si="20"/>
        <v>660.110799</v>
      </c>
      <c r="L98" s="42">
        <f t="shared" si="19"/>
        <v>677.0799412800001</v>
      </c>
      <c r="M98" s="42">
        <f t="shared" si="18"/>
        <v>673.31301498</v>
      </c>
    </row>
    <row r="99" spans="2:13" ht="15">
      <c r="B99" s="320">
        <v>630.68</v>
      </c>
      <c r="C99" s="321">
        <v>627.06</v>
      </c>
      <c r="D99" s="321">
        <f t="shared" si="14"/>
        <v>636.9867999999999</v>
      </c>
      <c r="E99" s="321">
        <f t="shared" si="14"/>
        <v>633.3306</v>
      </c>
      <c r="F99" s="321">
        <f t="shared" si="21"/>
        <v>656.0964039999999</v>
      </c>
      <c r="G99" s="321">
        <f t="shared" si="21"/>
        <v>652.330518</v>
      </c>
      <c r="H99" s="321">
        <f t="shared" si="20"/>
        <v>665.6764039999999</v>
      </c>
      <c r="I99" s="321">
        <f t="shared" si="20"/>
        <v>661.910518</v>
      </c>
      <c r="L99" s="42">
        <f t="shared" si="19"/>
        <v>678.9899320799999</v>
      </c>
      <c r="M99" s="42">
        <f t="shared" si="18"/>
        <v>675.1487283600001</v>
      </c>
    </row>
    <row r="100" spans="2:13" ht="15">
      <c r="B100" s="320">
        <v>632.55</v>
      </c>
      <c r="C100" s="321">
        <v>628.88</v>
      </c>
      <c r="D100" s="321">
        <f t="shared" si="14"/>
        <v>638.8755</v>
      </c>
      <c r="E100" s="321">
        <f t="shared" si="14"/>
        <v>635.1688</v>
      </c>
      <c r="F100" s="321">
        <f t="shared" si="21"/>
        <v>658.041765</v>
      </c>
      <c r="G100" s="321">
        <f t="shared" si="21"/>
        <v>654.223864</v>
      </c>
      <c r="H100" s="321">
        <f t="shared" si="20"/>
        <v>667.6217650000001</v>
      </c>
      <c r="I100" s="321">
        <f t="shared" si="20"/>
        <v>663.8038640000001</v>
      </c>
      <c r="L100" s="42">
        <f t="shared" si="19"/>
        <v>680.9742003000001</v>
      </c>
      <c r="M100" s="42">
        <f t="shared" si="18"/>
        <v>677.0799412800001</v>
      </c>
    </row>
    <row r="101" spans="2:13" ht="15">
      <c r="B101" s="320">
        <v>634.48</v>
      </c>
      <c r="C101" s="321">
        <v>630.68</v>
      </c>
      <c r="D101" s="321">
        <f t="shared" si="14"/>
        <v>640.8248</v>
      </c>
      <c r="E101" s="321">
        <f t="shared" si="14"/>
        <v>636.9867999999999</v>
      </c>
      <c r="F101" s="321">
        <f t="shared" si="21"/>
        <v>660.049544</v>
      </c>
      <c r="G101" s="321">
        <f t="shared" si="21"/>
        <v>656.0964039999999</v>
      </c>
      <c r="H101" s="321">
        <f t="shared" si="20"/>
        <v>669.629544</v>
      </c>
      <c r="I101" s="321">
        <f t="shared" si="20"/>
        <v>665.6764039999999</v>
      </c>
      <c r="L101" s="42">
        <f t="shared" si="19"/>
        <v>683.0221348800001</v>
      </c>
      <c r="M101" s="42">
        <f t="shared" si="18"/>
        <v>678.9899320799999</v>
      </c>
    </row>
    <row r="102" spans="2:13" ht="15">
      <c r="B102" s="320">
        <v>636.42</v>
      </c>
      <c r="C102" s="321">
        <v>632.55</v>
      </c>
      <c r="D102" s="321">
        <f t="shared" si="14"/>
        <v>642.7841999999999</v>
      </c>
      <c r="E102" s="321">
        <f t="shared" si="14"/>
        <v>638.8755</v>
      </c>
      <c r="F102" s="321">
        <f t="shared" si="21"/>
        <v>662.067726</v>
      </c>
      <c r="G102" s="321">
        <f t="shared" si="21"/>
        <v>658.041765</v>
      </c>
      <c r="H102" s="321">
        <f t="shared" si="20"/>
        <v>671.647726</v>
      </c>
      <c r="I102" s="321">
        <f t="shared" si="20"/>
        <v>667.6217650000001</v>
      </c>
      <c r="L102" s="42">
        <f t="shared" si="19"/>
        <v>685.0806805200001</v>
      </c>
      <c r="M102" s="42">
        <f t="shared" si="18"/>
        <v>680.9742003000001</v>
      </c>
    </row>
    <row r="103" spans="2:13" ht="15">
      <c r="B103" s="320">
        <v>636.42</v>
      </c>
      <c r="C103" s="321">
        <v>634.48</v>
      </c>
      <c r="D103" s="321">
        <f t="shared" si="14"/>
        <v>642.7841999999999</v>
      </c>
      <c r="E103" s="321">
        <f t="shared" si="14"/>
        <v>640.8248</v>
      </c>
      <c r="F103" s="321">
        <f t="shared" si="21"/>
        <v>662.067726</v>
      </c>
      <c r="G103" s="321">
        <f t="shared" si="21"/>
        <v>660.049544</v>
      </c>
      <c r="H103" s="321">
        <f t="shared" si="20"/>
        <v>671.647726</v>
      </c>
      <c r="I103" s="321">
        <f t="shared" si="20"/>
        <v>669.629544</v>
      </c>
      <c r="L103" s="42">
        <f t="shared" si="19"/>
        <v>685.0806805200001</v>
      </c>
      <c r="M103" s="42">
        <f t="shared" si="18"/>
        <v>683.0221348800001</v>
      </c>
    </row>
    <row r="104" spans="2:13" ht="15">
      <c r="B104" s="320">
        <v>637.14</v>
      </c>
      <c r="C104" s="321">
        <v>636.42</v>
      </c>
      <c r="D104" s="321">
        <f t="shared" si="14"/>
        <v>643.5114</v>
      </c>
      <c r="E104" s="321">
        <f t="shared" si="14"/>
        <v>642.7841999999999</v>
      </c>
      <c r="F104" s="321">
        <f t="shared" si="21"/>
        <v>662.816742</v>
      </c>
      <c r="G104" s="321">
        <f t="shared" si="21"/>
        <v>662.067726</v>
      </c>
      <c r="H104" s="321">
        <f t="shared" si="20"/>
        <v>672.396742</v>
      </c>
      <c r="I104" s="321">
        <f t="shared" si="20"/>
        <v>671.647726</v>
      </c>
      <c r="L104" s="42">
        <f t="shared" si="19"/>
        <v>685.84467684</v>
      </c>
      <c r="M104" s="42">
        <f t="shared" si="18"/>
        <v>685.0806805200001</v>
      </c>
    </row>
    <row r="105" spans="2:13" ht="15">
      <c r="B105" s="320"/>
      <c r="C105" s="321">
        <v>636.42</v>
      </c>
      <c r="D105" s="315"/>
      <c r="E105" s="321">
        <f t="shared" si="14"/>
        <v>642.7841999999999</v>
      </c>
      <c r="F105" s="321"/>
      <c r="G105" s="321">
        <f t="shared" si="21"/>
        <v>662.067726</v>
      </c>
      <c r="H105" s="321"/>
      <c r="I105" s="321">
        <f t="shared" si="20"/>
        <v>671.647726</v>
      </c>
      <c r="L105" s="42"/>
      <c r="M105" s="42">
        <f t="shared" si="18"/>
        <v>685.0806805200001</v>
      </c>
    </row>
    <row r="106" spans="2:13" ht="15">
      <c r="B106" s="320"/>
      <c r="C106" s="321">
        <v>637.14</v>
      </c>
      <c r="D106" s="315"/>
      <c r="E106" s="321">
        <f t="shared" si="14"/>
        <v>643.5114</v>
      </c>
      <c r="F106" s="315"/>
      <c r="G106" s="321">
        <f t="shared" si="21"/>
        <v>662.816742</v>
      </c>
      <c r="H106" s="321"/>
      <c r="I106" s="321">
        <f t="shared" si="20"/>
        <v>672.396742</v>
      </c>
      <c r="L106" s="42"/>
      <c r="M106" s="42">
        <f t="shared" si="18"/>
        <v>685.84467684</v>
      </c>
    </row>
    <row r="107" spans="1:13" s="162" customFormat="1" ht="15">
      <c r="A107" s="502" t="s">
        <v>278</v>
      </c>
      <c r="B107" s="317">
        <v>27116</v>
      </c>
      <c r="C107" s="318"/>
      <c r="D107" s="318">
        <f t="shared" si="14"/>
        <v>27387.16</v>
      </c>
      <c r="E107" s="318"/>
      <c r="F107" s="318">
        <f t="shared" si="21"/>
        <v>28208.7748</v>
      </c>
      <c r="G107" s="318"/>
      <c r="H107" s="318">
        <f>F107+500</f>
        <v>28708.7748</v>
      </c>
      <c r="J107" s="394"/>
      <c r="K107" s="394"/>
      <c r="L107" s="393">
        <f aca="true" t="shared" si="22" ref="L107:L122">H107*1.02</f>
        <v>29282.950296</v>
      </c>
      <c r="M107" s="393"/>
    </row>
    <row r="108" spans="2:13" ht="15">
      <c r="B108" s="314">
        <v>27925</v>
      </c>
      <c r="D108" s="315">
        <f t="shared" si="14"/>
        <v>28204.25</v>
      </c>
      <c r="E108" s="315"/>
      <c r="F108" s="315">
        <f t="shared" si="21"/>
        <v>29050.377500000002</v>
      </c>
      <c r="G108" s="315"/>
      <c r="H108" s="315">
        <f aca="true" t="shared" si="23" ref="H108:H121">F108+500</f>
        <v>29550.377500000002</v>
      </c>
      <c r="L108" s="21">
        <f t="shared" si="22"/>
        <v>30141.385050000004</v>
      </c>
      <c r="M108" s="21"/>
    </row>
    <row r="109" spans="2:13" ht="15">
      <c r="B109" s="314">
        <v>29103</v>
      </c>
      <c r="D109" s="315">
        <f t="shared" si="14"/>
        <v>29394.03</v>
      </c>
      <c r="E109" s="315"/>
      <c r="F109" s="315">
        <f t="shared" si="21"/>
        <v>30275.8509</v>
      </c>
      <c r="G109" s="315"/>
      <c r="H109" s="315">
        <f t="shared" si="23"/>
        <v>30775.8509</v>
      </c>
      <c r="L109" s="21">
        <f t="shared" si="22"/>
        <v>31391.367918000004</v>
      </c>
      <c r="M109" s="21"/>
    </row>
    <row r="110" spans="2:13" ht="15">
      <c r="B110" s="314">
        <v>30285</v>
      </c>
      <c r="D110" s="315">
        <f t="shared" si="14"/>
        <v>30587.85</v>
      </c>
      <c r="E110" s="315"/>
      <c r="F110" s="315">
        <f t="shared" si="21"/>
        <v>31505.4855</v>
      </c>
      <c r="G110" s="315"/>
      <c r="H110" s="315">
        <f t="shared" si="23"/>
        <v>32005.4855</v>
      </c>
      <c r="L110" s="21">
        <f t="shared" si="22"/>
        <v>32645.59521</v>
      </c>
      <c r="M110" s="21"/>
    </row>
    <row r="111" spans="2:13" ht="15">
      <c r="B111" s="314">
        <v>31469</v>
      </c>
      <c r="D111" s="315">
        <f t="shared" si="14"/>
        <v>31783.69</v>
      </c>
      <c r="E111" s="315"/>
      <c r="F111" s="315">
        <f t="shared" si="21"/>
        <v>32737.2007</v>
      </c>
      <c r="G111" s="315"/>
      <c r="H111" s="315">
        <f t="shared" si="23"/>
        <v>33237.2007</v>
      </c>
      <c r="L111" s="21">
        <f t="shared" si="22"/>
        <v>33901.944714000005</v>
      </c>
      <c r="M111" s="21"/>
    </row>
    <row r="112" spans="2:13" ht="15">
      <c r="B112" s="314">
        <v>32326</v>
      </c>
      <c r="D112" s="315">
        <f t="shared" si="14"/>
        <v>32649.260000000002</v>
      </c>
      <c r="E112" s="315"/>
      <c r="F112" s="315">
        <f t="shared" si="21"/>
        <v>33628.7378</v>
      </c>
      <c r="G112" s="315"/>
      <c r="H112" s="315">
        <f t="shared" si="23"/>
        <v>34128.7378</v>
      </c>
      <c r="L112" s="21">
        <f t="shared" si="22"/>
        <v>34811.312556000004</v>
      </c>
      <c r="M112" s="21"/>
    </row>
    <row r="113" spans="2:13" ht="15">
      <c r="B113" s="314">
        <v>33299</v>
      </c>
      <c r="D113" s="315">
        <f t="shared" si="14"/>
        <v>33631.99</v>
      </c>
      <c r="E113" s="315"/>
      <c r="F113" s="315">
        <f t="shared" si="21"/>
        <v>34640.9497</v>
      </c>
      <c r="G113" s="315"/>
      <c r="H113" s="315">
        <f t="shared" si="23"/>
        <v>35140.9497</v>
      </c>
      <c r="L113" s="21">
        <f t="shared" si="22"/>
        <v>35843.768694</v>
      </c>
      <c r="M113" s="21"/>
    </row>
    <row r="114" spans="2:13" ht="15">
      <c r="B114" s="314">
        <v>34426</v>
      </c>
      <c r="D114" s="315">
        <f t="shared" si="14"/>
        <v>34770.26</v>
      </c>
      <c r="E114" s="315"/>
      <c r="F114" s="315">
        <f t="shared" si="21"/>
        <v>35813.3678</v>
      </c>
      <c r="G114" s="315"/>
      <c r="H114" s="315">
        <f t="shared" si="23"/>
        <v>36313.3678</v>
      </c>
      <c r="L114" s="21">
        <f t="shared" si="22"/>
        <v>37039.635156000004</v>
      </c>
      <c r="M114" s="21"/>
    </row>
    <row r="115" spans="2:13" ht="15">
      <c r="B115" s="314">
        <v>35226</v>
      </c>
      <c r="D115" s="315">
        <f t="shared" si="14"/>
        <v>35578.26</v>
      </c>
      <c r="E115" s="315"/>
      <c r="F115" s="315">
        <f t="shared" si="21"/>
        <v>36645.607800000005</v>
      </c>
      <c r="G115" s="315"/>
      <c r="H115" s="315">
        <f t="shared" si="23"/>
        <v>37145.607800000005</v>
      </c>
      <c r="L115" s="21">
        <f t="shared" si="22"/>
        <v>37888.519956000004</v>
      </c>
      <c r="M115" s="21"/>
    </row>
    <row r="116" spans="2:13" ht="15">
      <c r="B116" s="314">
        <v>36345</v>
      </c>
      <c r="D116" s="315">
        <f t="shared" si="14"/>
        <v>36708.45</v>
      </c>
      <c r="E116" s="315"/>
      <c r="F116" s="315">
        <f t="shared" si="21"/>
        <v>37809.703499999996</v>
      </c>
      <c r="G116" s="315"/>
      <c r="H116" s="315">
        <f t="shared" si="23"/>
        <v>38309.703499999996</v>
      </c>
      <c r="L116" s="21">
        <f t="shared" si="22"/>
        <v>39075.897569999994</v>
      </c>
      <c r="M116" s="21"/>
    </row>
    <row r="117" spans="2:13" ht="15">
      <c r="B117" s="314">
        <v>37469</v>
      </c>
      <c r="D117" s="315">
        <f t="shared" si="14"/>
        <v>37843.69</v>
      </c>
      <c r="E117" s="315"/>
      <c r="F117" s="315">
        <f t="shared" si="21"/>
        <v>38979.000700000004</v>
      </c>
      <c r="G117" s="315"/>
      <c r="H117" s="315">
        <f t="shared" si="23"/>
        <v>39479.000700000004</v>
      </c>
      <c r="L117" s="21">
        <f t="shared" si="22"/>
        <v>40268.580714</v>
      </c>
      <c r="M117" s="21"/>
    </row>
    <row r="118" spans="2:13" ht="15">
      <c r="B118" s="314">
        <v>39587</v>
      </c>
      <c r="D118" s="315">
        <f t="shared" si="14"/>
        <v>39982.87</v>
      </c>
      <c r="E118" s="315"/>
      <c r="F118" s="315">
        <f t="shared" si="21"/>
        <v>41182.356100000005</v>
      </c>
      <c r="G118" s="315"/>
      <c r="H118" s="315">
        <f t="shared" si="23"/>
        <v>41682.356100000005</v>
      </c>
      <c r="L118" s="21">
        <f t="shared" si="22"/>
        <v>42516.00322200001</v>
      </c>
      <c r="M118" s="21"/>
    </row>
    <row r="119" spans="2:13" ht="15">
      <c r="B119" s="314">
        <v>39587</v>
      </c>
      <c r="D119" s="315">
        <f t="shared" si="14"/>
        <v>39982.87</v>
      </c>
      <c r="E119" s="315"/>
      <c r="F119" s="315">
        <f t="shared" si="21"/>
        <v>41182.356100000005</v>
      </c>
      <c r="G119" s="315"/>
      <c r="H119" s="315">
        <f t="shared" si="23"/>
        <v>41682.356100000005</v>
      </c>
      <c r="L119" s="21">
        <f t="shared" si="22"/>
        <v>42516.00322200001</v>
      </c>
      <c r="M119" s="21"/>
    </row>
    <row r="120" spans="2:13" ht="15">
      <c r="B120" s="314">
        <v>39587</v>
      </c>
      <c r="D120" s="315">
        <f t="shared" si="14"/>
        <v>39982.87</v>
      </c>
      <c r="E120" s="315"/>
      <c r="F120" s="315">
        <f t="shared" si="21"/>
        <v>41182.356100000005</v>
      </c>
      <c r="G120" s="315"/>
      <c r="H120" s="315">
        <f t="shared" si="23"/>
        <v>41682.356100000005</v>
      </c>
      <c r="L120" s="21">
        <f t="shared" si="22"/>
        <v>42516.00322200001</v>
      </c>
      <c r="M120" s="21"/>
    </row>
    <row r="121" spans="2:13" ht="15">
      <c r="B121" s="314">
        <v>41090</v>
      </c>
      <c r="D121" s="315">
        <f t="shared" si="14"/>
        <v>41500.9</v>
      </c>
      <c r="E121" s="315"/>
      <c r="F121" s="315">
        <f t="shared" si="21"/>
        <v>42745.927</v>
      </c>
      <c r="G121" s="315"/>
      <c r="H121" s="315">
        <f t="shared" si="23"/>
        <v>43245.927</v>
      </c>
      <c r="L121" s="21">
        <f t="shared" si="22"/>
        <v>44110.84554</v>
      </c>
      <c r="M121" s="21"/>
    </row>
    <row r="122" spans="1:13" s="162" customFormat="1" ht="15">
      <c r="A122" s="465" t="s">
        <v>279</v>
      </c>
      <c r="B122" s="322">
        <v>496.54</v>
      </c>
      <c r="C122" s="323">
        <v>479.97</v>
      </c>
      <c r="D122" s="323">
        <f t="shared" si="14"/>
        <v>501.5054</v>
      </c>
      <c r="E122" s="323">
        <f t="shared" si="14"/>
        <v>484.76970000000006</v>
      </c>
      <c r="F122" s="323">
        <f t="shared" si="21"/>
        <v>516.550562</v>
      </c>
      <c r="G122" s="323">
        <f t="shared" si="21"/>
        <v>499.31279100000006</v>
      </c>
      <c r="H122" s="323">
        <f>F122+9.58</f>
        <v>526.130562</v>
      </c>
      <c r="I122" s="323">
        <f>G122+9.58</f>
        <v>508.89279100000005</v>
      </c>
      <c r="J122" s="394"/>
      <c r="K122" s="394"/>
      <c r="L122" s="686">
        <f t="shared" si="22"/>
        <v>536.6531732400001</v>
      </c>
      <c r="M122" s="686">
        <f>I122*1.02</f>
        <v>519.0706468200001</v>
      </c>
    </row>
    <row r="123" spans="2:13" ht="15">
      <c r="B123" s="320"/>
      <c r="C123" s="321">
        <v>496.54</v>
      </c>
      <c r="D123" s="321"/>
      <c r="E123" s="321">
        <f t="shared" si="14"/>
        <v>501.5054</v>
      </c>
      <c r="F123" s="315"/>
      <c r="G123" s="321">
        <f t="shared" si="21"/>
        <v>516.550562</v>
      </c>
      <c r="I123" s="321">
        <f>G123+9.58</f>
        <v>526.130562</v>
      </c>
      <c r="L123" s="42"/>
      <c r="M123" s="42">
        <f>I123*1.02</f>
        <v>536.6531732400001</v>
      </c>
    </row>
    <row r="124" spans="1:13" s="162" customFormat="1" ht="15">
      <c r="A124" s="465" t="s">
        <v>280</v>
      </c>
      <c r="B124" s="322"/>
      <c r="C124" s="323"/>
      <c r="D124" s="323"/>
      <c r="E124" s="323"/>
      <c r="F124" s="318"/>
      <c r="G124" s="318"/>
      <c r="J124" s="394"/>
      <c r="K124" s="394"/>
      <c r="L124" s="686"/>
      <c r="M124" s="686"/>
    </row>
    <row r="125" spans="1:13" ht="15">
      <c r="A125" s="467" t="s">
        <v>215</v>
      </c>
      <c r="B125" s="320">
        <v>602.35</v>
      </c>
      <c r="C125" s="321">
        <v>545.12</v>
      </c>
      <c r="D125" s="321">
        <f t="shared" si="14"/>
        <v>608.3735</v>
      </c>
      <c r="E125" s="321">
        <f t="shared" si="14"/>
        <v>550.5712</v>
      </c>
      <c r="F125" s="321">
        <f t="shared" si="21"/>
        <v>626.6247050000001</v>
      </c>
      <c r="G125" s="321">
        <f t="shared" si="21"/>
        <v>567.088336</v>
      </c>
      <c r="H125" s="321">
        <f>F125+9.58</f>
        <v>636.2047050000001</v>
      </c>
      <c r="I125" s="321">
        <f>G125+9.58</f>
        <v>576.6683360000001</v>
      </c>
      <c r="L125" s="42">
        <f aca="true" t="shared" si="24" ref="L125:L137">H125*1.02</f>
        <v>648.9287991000001</v>
      </c>
      <c r="M125" s="42">
        <f aca="true" t="shared" si="25" ref="M125:M137">I125*1.02</f>
        <v>588.2017027200001</v>
      </c>
    </row>
    <row r="126" spans="1:13" ht="15">
      <c r="A126" s="467" t="s">
        <v>91</v>
      </c>
      <c r="B126" s="320">
        <v>605.82</v>
      </c>
      <c r="C126" s="321">
        <v>558.8</v>
      </c>
      <c r="D126" s="321">
        <f t="shared" si="14"/>
        <v>611.8782000000001</v>
      </c>
      <c r="E126" s="321">
        <f t="shared" si="14"/>
        <v>564.3879999999999</v>
      </c>
      <c r="F126" s="321">
        <f t="shared" si="21"/>
        <v>630.2345460000001</v>
      </c>
      <c r="G126" s="321">
        <f t="shared" si="21"/>
        <v>581.3196399999999</v>
      </c>
      <c r="H126" s="321">
        <f aca="true" t="shared" si="26" ref="H126:I139">F126+9.58</f>
        <v>639.8145460000002</v>
      </c>
      <c r="I126" s="321">
        <f t="shared" si="26"/>
        <v>590.89964</v>
      </c>
      <c r="L126" s="42">
        <f t="shared" si="24"/>
        <v>652.6108369200002</v>
      </c>
      <c r="M126" s="42">
        <f t="shared" si="25"/>
        <v>602.7176327999999</v>
      </c>
    </row>
    <row r="127" spans="1:13" ht="15">
      <c r="A127" s="467" t="s">
        <v>281</v>
      </c>
      <c r="B127" s="320">
        <v>609.1</v>
      </c>
      <c r="C127" s="321">
        <v>602.35</v>
      </c>
      <c r="D127" s="321">
        <f t="shared" si="14"/>
        <v>615.191</v>
      </c>
      <c r="E127" s="321">
        <f t="shared" si="14"/>
        <v>608.3735</v>
      </c>
      <c r="F127" s="321">
        <f t="shared" si="21"/>
        <v>633.64673</v>
      </c>
      <c r="G127" s="321">
        <f t="shared" si="21"/>
        <v>626.6247050000001</v>
      </c>
      <c r="H127" s="321">
        <f t="shared" si="26"/>
        <v>643.2267300000001</v>
      </c>
      <c r="I127" s="321">
        <f t="shared" si="26"/>
        <v>636.2047050000001</v>
      </c>
      <c r="L127" s="42">
        <f t="shared" si="24"/>
        <v>656.0912646000002</v>
      </c>
      <c r="M127" s="42">
        <f t="shared" si="25"/>
        <v>648.9287991000001</v>
      </c>
    </row>
    <row r="128" spans="1:13" ht="15">
      <c r="A128" s="467" t="s">
        <v>282</v>
      </c>
      <c r="B128" s="320">
        <v>610.92</v>
      </c>
      <c r="C128" s="321">
        <v>605.82</v>
      </c>
      <c r="D128" s="321">
        <f t="shared" si="14"/>
        <v>617.0292</v>
      </c>
      <c r="E128" s="321">
        <f t="shared" si="14"/>
        <v>611.8782000000001</v>
      </c>
      <c r="F128" s="321">
        <f t="shared" si="21"/>
        <v>635.540076</v>
      </c>
      <c r="G128" s="321">
        <f t="shared" si="21"/>
        <v>630.2345460000001</v>
      </c>
      <c r="H128" s="321">
        <f t="shared" si="26"/>
        <v>645.120076</v>
      </c>
      <c r="I128" s="321">
        <f t="shared" si="26"/>
        <v>639.8145460000002</v>
      </c>
      <c r="L128" s="42">
        <f t="shared" si="24"/>
        <v>658.02247752</v>
      </c>
      <c r="M128" s="42">
        <f t="shared" si="25"/>
        <v>652.6108369200002</v>
      </c>
    </row>
    <row r="129" spans="1:13" ht="15">
      <c r="A129" s="467" t="s">
        <v>283</v>
      </c>
      <c r="B129" s="320">
        <v>612.79</v>
      </c>
      <c r="C129" s="321">
        <v>609.1</v>
      </c>
      <c r="D129" s="321">
        <f t="shared" si="14"/>
        <v>618.9178999999999</v>
      </c>
      <c r="E129" s="321">
        <f t="shared" si="14"/>
        <v>615.191</v>
      </c>
      <c r="F129" s="321">
        <f t="shared" si="21"/>
        <v>637.4854369999999</v>
      </c>
      <c r="G129" s="321">
        <f t="shared" si="21"/>
        <v>633.64673</v>
      </c>
      <c r="H129" s="321">
        <f t="shared" si="26"/>
        <v>647.065437</v>
      </c>
      <c r="I129" s="321">
        <f t="shared" si="26"/>
        <v>643.2267300000001</v>
      </c>
      <c r="L129" s="42">
        <f t="shared" si="24"/>
        <v>660.00674574</v>
      </c>
      <c r="M129" s="42">
        <f t="shared" si="25"/>
        <v>656.0912646000002</v>
      </c>
    </row>
    <row r="130" spans="1:13" ht="15">
      <c r="A130" s="467" t="s">
        <v>284</v>
      </c>
      <c r="B130" s="320">
        <v>614.69</v>
      </c>
      <c r="C130" s="321">
        <v>610.92</v>
      </c>
      <c r="D130" s="321">
        <f aca="true" t="shared" si="27" ref="D130:E139">B130*1.01</f>
        <v>620.8369</v>
      </c>
      <c r="E130" s="321">
        <f t="shared" si="27"/>
        <v>617.0292</v>
      </c>
      <c r="F130" s="321">
        <f t="shared" si="21"/>
        <v>639.4620070000001</v>
      </c>
      <c r="G130" s="321">
        <f t="shared" si="21"/>
        <v>635.540076</v>
      </c>
      <c r="H130" s="321">
        <f t="shared" si="26"/>
        <v>649.0420070000001</v>
      </c>
      <c r="I130" s="321">
        <f t="shared" si="26"/>
        <v>645.120076</v>
      </c>
      <c r="L130" s="42">
        <f t="shared" si="24"/>
        <v>662.0228471400002</v>
      </c>
      <c r="M130" s="42">
        <f t="shared" si="25"/>
        <v>658.02247752</v>
      </c>
    </row>
    <row r="131" spans="1:13" ht="15">
      <c r="A131" s="467" t="s">
        <v>285</v>
      </c>
      <c r="B131" s="320">
        <v>614.69</v>
      </c>
      <c r="C131" s="321">
        <v>612.79</v>
      </c>
      <c r="D131" s="321">
        <f t="shared" si="27"/>
        <v>620.8369</v>
      </c>
      <c r="E131" s="321">
        <f t="shared" si="27"/>
        <v>618.9178999999999</v>
      </c>
      <c r="F131" s="321">
        <f t="shared" si="21"/>
        <v>639.4620070000001</v>
      </c>
      <c r="G131" s="321">
        <f t="shared" si="21"/>
        <v>637.4854369999999</v>
      </c>
      <c r="H131" s="321">
        <f t="shared" si="26"/>
        <v>649.0420070000001</v>
      </c>
      <c r="I131" s="321">
        <f t="shared" si="26"/>
        <v>647.065437</v>
      </c>
      <c r="L131" s="42">
        <f t="shared" si="24"/>
        <v>662.0228471400002</v>
      </c>
      <c r="M131" s="42">
        <f t="shared" si="25"/>
        <v>660.00674574</v>
      </c>
    </row>
    <row r="132" spans="1:13" ht="15">
      <c r="A132" s="467" t="s">
        <v>286</v>
      </c>
      <c r="B132" s="320">
        <v>614.69</v>
      </c>
      <c r="C132" s="321">
        <v>614.69</v>
      </c>
      <c r="D132" s="321">
        <f t="shared" si="27"/>
        <v>620.8369</v>
      </c>
      <c r="E132" s="321">
        <f t="shared" si="27"/>
        <v>620.8369</v>
      </c>
      <c r="F132" s="321">
        <f t="shared" si="21"/>
        <v>639.4620070000001</v>
      </c>
      <c r="G132" s="321">
        <f t="shared" si="21"/>
        <v>639.4620070000001</v>
      </c>
      <c r="H132" s="321">
        <f t="shared" si="26"/>
        <v>649.0420070000001</v>
      </c>
      <c r="I132" s="321">
        <f t="shared" si="26"/>
        <v>649.0420070000001</v>
      </c>
      <c r="L132" s="42">
        <f t="shared" si="24"/>
        <v>662.0228471400002</v>
      </c>
      <c r="M132" s="42">
        <f t="shared" si="25"/>
        <v>662.0228471400002</v>
      </c>
    </row>
    <row r="133" spans="1:13" ht="15">
      <c r="A133" s="467" t="s">
        <v>287</v>
      </c>
      <c r="B133" s="320">
        <v>614.69</v>
      </c>
      <c r="C133" s="321">
        <v>614.69</v>
      </c>
      <c r="D133" s="321">
        <f t="shared" si="27"/>
        <v>620.8369</v>
      </c>
      <c r="E133" s="321">
        <f t="shared" si="27"/>
        <v>620.8369</v>
      </c>
      <c r="F133" s="321">
        <f t="shared" si="21"/>
        <v>639.4620070000001</v>
      </c>
      <c r="G133" s="321">
        <f t="shared" si="21"/>
        <v>639.4620070000001</v>
      </c>
      <c r="H133" s="321">
        <f t="shared" si="26"/>
        <v>649.0420070000001</v>
      </c>
      <c r="I133" s="321">
        <f t="shared" si="26"/>
        <v>649.0420070000001</v>
      </c>
      <c r="L133" s="42">
        <f t="shared" si="24"/>
        <v>662.0228471400002</v>
      </c>
      <c r="M133" s="42">
        <f t="shared" si="25"/>
        <v>662.0228471400002</v>
      </c>
    </row>
    <row r="134" spans="1:13" ht="15">
      <c r="A134" s="467" t="s">
        <v>288</v>
      </c>
      <c r="B134" s="320">
        <v>616.35</v>
      </c>
      <c r="C134" s="321">
        <v>614.69</v>
      </c>
      <c r="D134" s="321">
        <f t="shared" si="27"/>
        <v>622.5135</v>
      </c>
      <c r="E134" s="321">
        <f t="shared" si="27"/>
        <v>620.8369</v>
      </c>
      <c r="F134" s="321">
        <f t="shared" si="21"/>
        <v>641.1889050000001</v>
      </c>
      <c r="G134" s="321">
        <f t="shared" si="21"/>
        <v>639.4620070000001</v>
      </c>
      <c r="H134" s="321">
        <f t="shared" si="26"/>
        <v>650.7689050000001</v>
      </c>
      <c r="I134" s="321">
        <f t="shared" si="26"/>
        <v>649.0420070000001</v>
      </c>
      <c r="L134" s="42">
        <f t="shared" si="24"/>
        <v>663.7842831000002</v>
      </c>
      <c r="M134" s="42">
        <f t="shared" si="25"/>
        <v>662.0228471400002</v>
      </c>
    </row>
    <row r="135" spans="1:13" ht="15">
      <c r="A135" s="467" t="s">
        <v>289</v>
      </c>
      <c r="B135" s="320">
        <v>618.36</v>
      </c>
      <c r="C135" s="321">
        <v>614.69</v>
      </c>
      <c r="D135" s="321">
        <f t="shared" si="27"/>
        <v>624.5436</v>
      </c>
      <c r="E135" s="321">
        <f t="shared" si="27"/>
        <v>620.8369</v>
      </c>
      <c r="F135" s="321">
        <f t="shared" si="21"/>
        <v>643.279908</v>
      </c>
      <c r="G135" s="321">
        <f t="shared" si="21"/>
        <v>639.4620070000001</v>
      </c>
      <c r="H135" s="321">
        <f t="shared" si="26"/>
        <v>652.859908</v>
      </c>
      <c r="I135" s="321">
        <f t="shared" si="26"/>
        <v>649.0420070000001</v>
      </c>
      <c r="L135" s="42">
        <f t="shared" si="24"/>
        <v>665.91710616</v>
      </c>
      <c r="M135" s="42">
        <f t="shared" si="25"/>
        <v>662.0228471400002</v>
      </c>
    </row>
    <row r="136" spans="1:13" ht="15">
      <c r="A136" s="467" t="s">
        <v>290</v>
      </c>
      <c r="B136" s="320">
        <v>620.41</v>
      </c>
      <c r="C136" s="321">
        <v>616.35</v>
      </c>
      <c r="D136" s="321">
        <f t="shared" si="27"/>
        <v>626.6141</v>
      </c>
      <c r="E136" s="321">
        <f t="shared" si="27"/>
        <v>622.5135</v>
      </c>
      <c r="F136" s="321">
        <f t="shared" si="21"/>
        <v>645.4125230000001</v>
      </c>
      <c r="G136" s="321">
        <f t="shared" si="21"/>
        <v>641.1889050000001</v>
      </c>
      <c r="H136" s="321">
        <f t="shared" si="26"/>
        <v>654.9925230000001</v>
      </c>
      <c r="I136" s="321">
        <f t="shared" si="26"/>
        <v>650.7689050000001</v>
      </c>
      <c r="L136" s="42">
        <f t="shared" si="24"/>
        <v>668.0923734600001</v>
      </c>
      <c r="M136" s="42">
        <f t="shared" si="25"/>
        <v>663.7842831000002</v>
      </c>
    </row>
    <row r="137" spans="1:13" ht="15">
      <c r="A137" s="467" t="s">
        <v>291</v>
      </c>
      <c r="B137" s="320">
        <v>622.25</v>
      </c>
      <c r="C137" s="321">
        <v>618.36</v>
      </c>
      <c r="D137" s="321">
        <f t="shared" si="27"/>
        <v>628.4725</v>
      </c>
      <c r="E137" s="321">
        <f t="shared" si="27"/>
        <v>624.5436</v>
      </c>
      <c r="F137" s="321">
        <f t="shared" si="21"/>
        <v>647.326675</v>
      </c>
      <c r="G137" s="321">
        <f t="shared" si="21"/>
        <v>643.279908</v>
      </c>
      <c r="H137" s="321">
        <f t="shared" si="26"/>
        <v>656.9066750000001</v>
      </c>
      <c r="I137" s="321">
        <f t="shared" si="26"/>
        <v>652.859908</v>
      </c>
      <c r="L137" s="42">
        <f t="shared" si="24"/>
        <v>670.0448085</v>
      </c>
      <c r="M137" s="42">
        <f t="shared" si="25"/>
        <v>665.91710616</v>
      </c>
    </row>
    <row r="138" spans="2:13" ht="15">
      <c r="B138" s="320"/>
      <c r="C138" s="321">
        <v>620.41</v>
      </c>
      <c r="E138" s="321">
        <f t="shared" si="27"/>
        <v>626.6141</v>
      </c>
      <c r="F138" s="315"/>
      <c r="G138" s="321">
        <f t="shared" si="21"/>
        <v>645.4125230000001</v>
      </c>
      <c r="H138" s="321"/>
      <c r="I138" s="321">
        <f t="shared" si="26"/>
        <v>654.9925230000001</v>
      </c>
      <c r="L138" s="42"/>
      <c r="M138" s="42">
        <f>I138*1.02</f>
        <v>668.0923734600001</v>
      </c>
    </row>
    <row r="139" spans="2:13" ht="15">
      <c r="B139" s="320"/>
      <c r="C139" s="321">
        <v>622.25</v>
      </c>
      <c r="E139" s="321">
        <f t="shared" si="27"/>
        <v>628.4725</v>
      </c>
      <c r="F139" s="315"/>
      <c r="G139" s="321">
        <f>E139*1.03</f>
        <v>647.326675</v>
      </c>
      <c r="H139" s="321"/>
      <c r="I139" s="321">
        <f t="shared" si="26"/>
        <v>656.9066750000001</v>
      </c>
      <c r="L139" s="42"/>
      <c r="M139" s="42">
        <f>I139*1.02</f>
        <v>670.0448085</v>
      </c>
    </row>
    <row r="140" spans="5:7" ht="15">
      <c r="E140" s="315"/>
      <c r="F140" s="315"/>
      <c r="G140" s="315"/>
    </row>
    <row r="141" spans="6:7" ht="15">
      <c r="F141" s="315"/>
      <c r="G141" s="315"/>
    </row>
    <row r="143" spans="1:11" s="32" customFormat="1" ht="30.75" customHeight="1" thickBot="1">
      <c r="A143" s="724" t="s">
        <v>324</v>
      </c>
      <c r="B143" s="725"/>
      <c r="C143" s="725"/>
      <c r="D143" s="725"/>
      <c r="E143" s="725"/>
      <c r="F143" s="725"/>
      <c r="G143" s="725"/>
      <c r="H143" s="725"/>
      <c r="I143" s="726"/>
      <c r="J143" s="20"/>
      <c r="K143" s="20"/>
    </row>
    <row r="144" ht="15.75" thickTop="1"/>
  </sheetData>
  <sheetProtection/>
  <mergeCells count="1">
    <mergeCell ref="A143:I143"/>
  </mergeCells>
  <hyperlinks>
    <hyperlink ref="A143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M163"/>
  <sheetViews>
    <sheetView zoomScalePageLayoutView="0" workbookViewId="0" topLeftCell="A1">
      <pane ySplit="1" topLeftCell="A24" activePane="bottomLeft" state="frozen"/>
      <selection pane="topLeft" activeCell="A1" sqref="A1"/>
      <selection pane="bottomLeft" activeCell="M35" sqref="M35"/>
    </sheetView>
  </sheetViews>
  <sheetFormatPr defaultColWidth="8.88671875" defaultRowHeight="15"/>
  <cols>
    <col min="1" max="1" width="37.77734375" style="5" customWidth="1"/>
    <col min="2" max="2" width="10.3359375" style="0" hidden="1" customWidth="1"/>
    <col min="3" max="3" width="11.77734375" style="0" hidden="1" customWidth="1"/>
    <col min="4" max="4" width="10.3359375" style="0" hidden="1" customWidth="1"/>
    <col min="5" max="5" width="18.10546875" style="0" hidden="1" customWidth="1"/>
    <col min="6" max="6" width="9.88671875" style="0" hidden="1" customWidth="1"/>
    <col min="7" max="7" width="12.6640625" style="0" hidden="1" customWidth="1"/>
    <col min="8" max="8" width="9.88671875" style="0" hidden="1" customWidth="1"/>
    <col min="9" max="9" width="12.6640625" style="0" hidden="1" customWidth="1"/>
    <col min="10" max="11" width="12.99609375" style="20" customWidth="1"/>
    <col min="12" max="12" width="10.5546875" style="0" bestFit="1" customWidth="1"/>
    <col min="13" max="13" width="11.6640625" style="0" customWidth="1"/>
  </cols>
  <sheetData>
    <row r="1" spans="1:13" ht="42" customHeight="1">
      <c r="A1" s="451" t="s">
        <v>292</v>
      </c>
      <c r="B1" s="325">
        <v>44470</v>
      </c>
      <c r="C1" s="325" t="s">
        <v>160</v>
      </c>
      <c r="D1" s="252">
        <v>44593</v>
      </c>
      <c r="E1" s="305" t="s">
        <v>135</v>
      </c>
      <c r="F1" s="265">
        <v>44594</v>
      </c>
      <c r="G1" s="265" t="s">
        <v>154</v>
      </c>
      <c r="H1" s="326">
        <v>44835</v>
      </c>
      <c r="I1" s="327" t="s">
        <v>157</v>
      </c>
      <c r="J1" s="326">
        <v>44958</v>
      </c>
      <c r="K1" s="327" t="s">
        <v>381</v>
      </c>
      <c r="L1" s="554">
        <v>44986</v>
      </c>
      <c r="M1" s="555" t="s">
        <v>371</v>
      </c>
    </row>
    <row r="2" spans="1:13" ht="18">
      <c r="A2" s="464" t="s">
        <v>293</v>
      </c>
      <c r="B2" s="256">
        <v>110800</v>
      </c>
      <c r="C2" s="257"/>
      <c r="D2" s="258">
        <f aca="true" t="shared" si="0" ref="D2:D8">B2*1.01</f>
        <v>111908</v>
      </c>
      <c r="E2" s="257"/>
      <c r="F2" s="258">
        <f aca="true" t="shared" si="1" ref="F2:F8">D2*1.03</f>
        <v>115265.24</v>
      </c>
      <c r="G2" s="258"/>
      <c r="H2" s="328">
        <f>IF(F2*0.01&lt;500,F2+500,F2*1.01)</f>
        <v>116417.89240000001</v>
      </c>
      <c r="I2" s="328"/>
      <c r="L2" s="553">
        <f aca="true" t="shared" si="2" ref="L2:L8">H2*1.02</f>
        <v>118746.25024800001</v>
      </c>
      <c r="M2" s="553"/>
    </row>
    <row r="3" spans="1:13" ht="18">
      <c r="A3" s="464"/>
      <c r="B3" s="256">
        <v>114540</v>
      </c>
      <c r="C3" s="257"/>
      <c r="D3" s="258">
        <f t="shared" si="0"/>
        <v>115685.4</v>
      </c>
      <c r="E3" s="257"/>
      <c r="F3" s="258">
        <f t="shared" si="1"/>
        <v>119155.962</v>
      </c>
      <c r="G3" s="258"/>
      <c r="H3" s="328">
        <f aca="true" t="shared" si="3" ref="H3:I66">IF(F3*0.01&lt;500,F3+500,F3*1.01)</f>
        <v>120347.52162</v>
      </c>
      <c r="I3" s="328"/>
      <c r="L3" s="553">
        <f t="shared" si="2"/>
        <v>122754.4720524</v>
      </c>
      <c r="M3" s="553"/>
    </row>
    <row r="4" spans="1:13" ht="18">
      <c r="A4" s="464"/>
      <c r="B4" s="256">
        <v>118261</v>
      </c>
      <c r="C4" s="257"/>
      <c r="D4" s="258">
        <f t="shared" si="0"/>
        <v>119443.61</v>
      </c>
      <c r="E4" s="257"/>
      <c r="F4" s="258">
        <f t="shared" si="1"/>
        <v>123026.9183</v>
      </c>
      <c r="G4" s="258"/>
      <c r="H4" s="328">
        <f t="shared" si="3"/>
        <v>124257.187483</v>
      </c>
      <c r="I4" s="328"/>
      <c r="L4" s="553">
        <f t="shared" si="2"/>
        <v>126742.33123266</v>
      </c>
      <c r="M4" s="553"/>
    </row>
    <row r="5" spans="1:13" ht="18">
      <c r="A5" s="464"/>
      <c r="B5" s="256">
        <v>122700</v>
      </c>
      <c r="C5" s="257"/>
      <c r="D5" s="258">
        <f t="shared" si="0"/>
        <v>123927</v>
      </c>
      <c r="E5" s="257"/>
      <c r="F5" s="258">
        <f t="shared" si="1"/>
        <v>127644.81</v>
      </c>
      <c r="G5" s="258"/>
      <c r="H5" s="328">
        <f t="shared" si="3"/>
        <v>128921.25809999999</v>
      </c>
      <c r="I5" s="328"/>
      <c r="L5" s="553">
        <f t="shared" si="2"/>
        <v>131499.683262</v>
      </c>
      <c r="M5" s="553"/>
    </row>
    <row r="6" spans="1:13" ht="18">
      <c r="A6" s="464"/>
      <c r="B6" s="256">
        <v>127066</v>
      </c>
      <c r="C6" s="257"/>
      <c r="D6" s="258">
        <f t="shared" si="0"/>
        <v>128336.66</v>
      </c>
      <c r="E6" s="257"/>
      <c r="F6" s="258">
        <f t="shared" si="1"/>
        <v>132186.7598</v>
      </c>
      <c r="G6" s="258"/>
      <c r="H6" s="328">
        <f t="shared" si="3"/>
        <v>133508.627398</v>
      </c>
      <c r="I6" s="328"/>
      <c r="L6" s="553">
        <f t="shared" si="2"/>
        <v>136178.79994596003</v>
      </c>
      <c r="M6" s="553"/>
    </row>
    <row r="7" spans="1:13" ht="18">
      <c r="A7" s="464"/>
      <c r="B7" s="256">
        <v>130734</v>
      </c>
      <c r="C7" s="257"/>
      <c r="D7" s="258">
        <f t="shared" si="0"/>
        <v>132041.34</v>
      </c>
      <c r="E7" s="257"/>
      <c r="F7" s="258">
        <f t="shared" si="1"/>
        <v>136002.5802</v>
      </c>
      <c r="G7" s="258"/>
      <c r="H7" s="328">
        <f t="shared" si="3"/>
        <v>137362.606002</v>
      </c>
      <c r="I7" s="328"/>
      <c r="L7" s="553">
        <f t="shared" si="2"/>
        <v>140109.85812204</v>
      </c>
      <c r="M7" s="553"/>
    </row>
    <row r="8" spans="1:13" ht="18">
      <c r="A8" s="467"/>
      <c r="B8" s="272">
        <v>134399</v>
      </c>
      <c r="C8" s="274"/>
      <c r="D8" s="308">
        <f t="shared" si="0"/>
        <v>135742.99</v>
      </c>
      <c r="E8" s="274"/>
      <c r="F8" s="308">
        <f t="shared" si="1"/>
        <v>139815.27969999998</v>
      </c>
      <c r="G8" s="308"/>
      <c r="H8" s="314">
        <f t="shared" si="3"/>
        <v>141213.43249699997</v>
      </c>
      <c r="I8" s="314"/>
      <c r="J8" s="187"/>
      <c r="K8" s="187"/>
      <c r="L8" s="553">
        <f t="shared" si="2"/>
        <v>144037.70114693997</v>
      </c>
      <c r="M8" s="553"/>
    </row>
    <row r="9" spans="1:13" s="557" customFormat="1" ht="18">
      <c r="A9" s="465" t="s">
        <v>294</v>
      </c>
      <c r="B9" s="260">
        <v>86608</v>
      </c>
      <c r="C9" s="263"/>
      <c r="D9" s="262"/>
      <c r="E9" s="263"/>
      <c r="F9" s="262">
        <f>B9*1.03</f>
        <v>89206.24</v>
      </c>
      <c r="G9" s="262"/>
      <c r="H9" s="317">
        <f t="shared" si="3"/>
        <v>90098.3024</v>
      </c>
      <c r="I9" s="317"/>
      <c r="J9" s="21">
        <v>90999.285424</v>
      </c>
      <c r="K9" s="21"/>
      <c r="L9" s="556">
        <f>J9*1.02</f>
        <v>92819.27113248</v>
      </c>
      <c r="M9" s="556"/>
    </row>
    <row r="10" spans="1:13" ht="18">
      <c r="A10" s="464"/>
      <c r="B10" s="256">
        <v>88689</v>
      </c>
      <c r="C10" s="257"/>
      <c r="D10" s="258"/>
      <c r="E10" s="257"/>
      <c r="F10" s="258">
        <f aca="true" t="shared" si="4" ref="F10:F18">B10*1.03</f>
        <v>91349.67</v>
      </c>
      <c r="G10" s="258"/>
      <c r="H10" s="328">
        <f t="shared" si="3"/>
        <v>92263.1667</v>
      </c>
      <c r="I10" s="328"/>
      <c r="J10" s="21">
        <v>93185.798367</v>
      </c>
      <c r="K10" s="21"/>
      <c r="L10" s="553">
        <f>J10*1.02</f>
        <v>95049.51433434</v>
      </c>
      <c r="M10" s="553"/>
    </row>
    <row r="11" spans="1:13" ht="18">
      <c r="A11" s="464"/>
      <c r="B11" s="256">
        <v>90769</v>
      </c>
      <c r="C11" s="257"/>
      <c r="D11" s="258"/>
      <c r="E11" s="257"/>
      <c r="F11" s="258">
        <f t="shared" si="4"/>
        <v>93492.07</v>
      </c>
      <c r="G11" s="258"/>
      <c r="H11" s="328">
        <f t="shared" si="3"/>
        <v>94426.99070000001</v>
      </c>
      <c r="I11" s="328"/>
      <c r="J11" s="21">
        <v>95371.260607</v>
      </c>
      <c r="K11" s="21"/>
      <c r="L11" s="553">
        <f aca="true" t="shared" si="5" ref="L11:M33">J11*1.02</f>
        <v>97278.68581914001</v>
      </c>
      <c r="M11" s="553"/>
    </row>
    <row r="12" spans="1:13" ht="18">
      <c r="A12" s="464"/>
      <c r="B12" s="256">
        <v>92846</v>
      </c>
      <c r="C12" s="257"/>
      <c r="D12" s="258"/>
      <c r="E12" s="257"/>
      <c r="F12" s="258">
        <f t="shared" si="4"/>
        <v>95631.38</v>
      </c>
      <c r="G12" s="258"/>
      <c r="H12" s="328">
        <f t="shared" si="3"/>
        <v>96587.69380000001</v>
      </c>
      <c r="I12" s="328"/>
      <c r="J12" s="21">
        <v>97553.57073800001</v>
      </c>
      <c r="K12" s="21"/>
      <c r="L12" s="553">
        <f t="shared" si="5"/>
        <v>99504.64215276002</v>
      </c>
      <c r="M12" s="553"/>
    </row>
    <row r="13" spans="1:13" ht="18">
      <c r="A13" s="464"/>
      <c r="B13" s="256">
        <v>94927</v>
      </c>
      <c r="C13" s="257"/>
      <c r="D13" s="258"/>
      <c r="E13" s="257"/>
      <c r="F13" s="258">
        <f t="shared" si="4"/>
        <v>97774.81</v>
      </c>
      <c r="G13" s="258"/>
      <c r="H13" s="328">
        <f t="shared" si="3"/>
        <v>98752.5581</v>
      </c>
      <c r="I13" s="328"/>
      <c r="J13" s="21">
        <v>99740.08368099999</v>
      </c>
      <c r="K13" s="21"/>
      <c r="L13" s="553">
        <f t="shared" si="5"/>
        <v>101734.88535462</v>
      </c>
      <c r="M13" s="553"/>
    </row>
    <row r="14" spans="1:13" ht="18">
      <c r="A14" s="464"/>
      <c r="B14" s="256">
        <v>97005</v>
      </c>
      <c r="C14" s="257"/>
      <c r="D14" s="258"/>
      <c r="E14" s="257"/>
      <c r="F14" s="258">
        <f t="shared" si="4"/>
        <v>99915.15000000001</v>
      </c>
      <c r="G14" s="258"/>
      <c r="H14" s="328">
        <f t="shared" si="3"/>
        <v>100914.30150000002</v>
      </c>
      <c r="I14" s="328"/>
      <c r="J14" s="21">
        <v>101923.44451500001</v>
      </c>
      <c r="K14" s="21"/>
      <c r="L14" s="553">
        <f t="shared" si="5"/>
        <v>103961.91340530002</v>
      </c>
      <c r="M14" s="553"/>
    </row>
    <row r="15" spans="1:13" ht="18">
      <c r="A15" s="464"/>
      <c r="B15" s="256">
        <v>99082</v>
      </c>
      <c r="C15" s="257"/>
      <c r="D15" s="258"/>
      <c r="E15" s="257"/>
      <c r="F15" s="258">
        <f t="shared" si="4"/>
        <v>102054.46</v>
      </c>
      <c r="G15" s="258"/>
      <c r="H15" s="328">
        <f t="shared" si="3"/>
        <v>103075.0046</v>
      </c>
      <c r="I15" s="328"/>
      <c r="J15" s="185">
        <v>104105.754646</v>
      </c>
      <c r="K15" s="185"/>
      <c r="L15" s="553">
        <f t="shared" si="5"/>
        <v>106187.86973892001</v>
      </c>
      <c r="M15" s="553"/>
    </row>
    <row r="16" spans="1:13" ht="18">
      <c r="A16" s="464"/>
      <c r="B16" s="256">
        <v>101390</v>
      </c>
      <c r="C16" s="257"/>
      <c r="D16" s="258"/>
      <c r="E16" s="257"/>
      <c r="F16" s="258">
        <f t="shared" si="4"/>
        <v>104431.7</v>
      </c>
      <c r="G16" s="258"/>
      <c r="H16" s="328">
        <f t="shared" si="3"/>
        <v>105476.01699999999</v>
      </c>
      <c r="I16" s="328"/>
      <c r="J16" s="681">
        <v>106530.77716999999</v>
      </c>
      <c r="K16" s="681"/>
      <c r="L16" s="553">
        <f t="shared" si="5"/>
        <v>108661.39271339998</v>
      </c>
      <c r="M16" s="553"/>
    </row>
    <row r="17" spans="1:13" ht="18">
      <c r="A17" s="464"/>
      <c r="B17" s="256">
        <v>103699</v>
      </c>
      <c r="C17" s="257"/>
      <c r="D17" s="258"/>
      <c r="E17" s="257"/>
      <c r="F17" s="258">
        <f t="shared" si="4"/>
        <v>106809.97</v>
      </c>
      <c r="G17" s="258"/>
      <c r="H17" s="328">
        <f t="shared" si="3"/>
        <v>107878.06970000001</v>
      </c>
      <c r="I17" s="328"/>
      <c r="J17" s="21">
        <v>108956.850397</v>
      </c>
      <c r="K17" s="21"/>
      <c r="L17" s="553">
        <f t="shared" si="5"/>
        <v>111135.98740494001</v>
      </c>
      <c r="M17" s="553"/>
    </row>
    <row r="18" spans="1:13" ht="18">
      <c r="A18" s="467"/>
      <c r="B18" s="272">
        <v>106242</v>
      </c>
      <c r="C18" s="274"/>
      <c r="D18" s="308"/>
      <c r="E18" s="274"/>
      <c r="F18" s="308">
        <f t="shared" si="4"/>
        <v>109429.26000000001</v>
      </c>
      <c r="G18" s="308"/>
      <c r="H18" s="314">
        <f t="shared" si="3"/>
        <v>110523.55260000001</v>
      </c>
      <c r="I18" s="314"/>
      <c r="J18" s="188">
        <v>111628.78812600001</v>
      </c>
      <c r="K18" s="188"/>
      <c r="L18" s="687">
        <f t="shared" si="5"/>
        <v>113861.36388852002</v>
      </c>
      <c r="M18" s="687"/>
    </row>
    <row r="19" spans="1:13" s="557" customFormat="1" ht="18">
      <c r="A19" s="465" t="s">
        <v>295</v>
      </c>
      <c r="B19" s="260">
        <v>58472</v>
      </c>
      <c r="C19" s="260">
        <v>52731</v>
      </c>
      <c r="D19" s="262"/>
      <c r="E19" s="262"/>
      <c r="F19" s="262">
        <f>B19*1.03</f>
        <v>60226.16</v>
      </c>
      <c r="G19" s="262">
        <f>C19*1.03</f>
        <v>54312.93</v>
      </c>
      <c r="H19" s="317">
        <f t="shared" si="3"/>
        <v>60828.4216</v>
      </c>
      <c r="I19" s="317">
        <f t="shared" si="3"/>
        <v>54856.0593</v>
      </c>
      <c r="J19" s="21">
        <v>61436.705816</v>
      </c>
      <c r="K19" s="21">
        <v>55404.619893</v>
      </c>
      <c r="L19" s="553">
        <f t="shared" si="5"/>
        <v>62665.439932320005</v>
      </c>
      <c r="M19" s="553">
        <f t="shared" si="5"/>
        <v>56512.71229086001</v>
      </c>
    </row>
    <row r="20" spans="1:13" ht="18">
      <c r="A20" s="464"/>
      <c r="B20" s="256">
        <v>60510</v>
      </c>
      <c r="C20" s="256">
        <v>56400</v>
      </c>
      <c r="D20" s="258"/>
      <c r="E20" s="258"/>
      <c r="F20" s="258">
        <f aca="true" t="shared" si="6" ref="F20:G35">B20*1.03</f>
        <v>62325.3</v>
      </c>
      <c r="G20" s="258">
        <f t="shared" si="6"/>
        <v>58092</v>
      </c>
      <c r="H20" s="328">
        <f t="shared" si="3"/>
        <v>62948.553</v>
      </c>
      <c r="I20" s="328">
        <f t="shared" si="3"/>
        <v>58672.92</v>
      </c>
      <c r="J20" s="21">
        <v>63578.03853</v>
      </c>
      <c r="K20" s="21">
        <v>59259.6492</v>
      </c>
      <c r="L20" s="553">
        <f t="shared" si="5"/>
        <v>64849.5993006</v>
      </c>
      <c r="M20" s="553">
        <f t="shared" si="5"/>
        <v>60444.842184</v>
      </c>
    </row>
    <row r="21" spans="1:13" ht="18">
      <c r="A21" s="464"/>
      <c r="B21" s="256">
        <v>62548</v>
      </c>
      <c r="C21" s="256">
        <v>58472</v>
      </c>
      <c r="D21" s="258"/>
      <c r="E21" s="258"/>
      <c r="F21" s="258">
        <f t="shared" si="6"/>
        <v>64424.44</v>
      </c>
      <c r="G21" s="258">
        <f t="shared" si="6"/>
        <v>60226.16</v>
      </c>
      <c r="H21" s="328">
        <f t="shared" si="3"/>
        <v>65068.684400000006</v>
      </c>
      <c r="I21" s="328">
        <f t="shared" si="3"/>
        <v>60828.4216</v>
      </c>
      <c r="J21" s="21">
        <v>65719.37124400001</v>
      </c>
      <c r="K21" s="21">
        <v>61436.705816</v>
      </c>
      <c r="L21" s="553">
        <f t="shared" si="5"/>
        <v>67033.75866888001</v>
      </c>
      <c r="M21" s="553">
        <f t="shared" si="5"/>
        <v>62665.439932320005</v>
      </c>
    </row>
    <row r="22" spans="1:13" ht="18">
      <c r="A22" s="464"/>
      <c r="B22" s="256">
        <v>64584</v>
      </c>
      <c r="C22" s="256">
        <v>60510</v>
      </c>
      <c r="D22" s="258"/>
      <c r="E22" s="258"/>
      <c r="F22" s="258">
        <f t="shared" si="6"/>
        <v>66521.52</v>
      </c>
      <c r="G22" s="258">
        <f t="shared" si="6"/>
        <v>62325.3</v>
      </c>
      <c r="H22" s="328">
        <f t="shared" si="3"/>
        <v>67186.73520000001</v>
      </c>
      <c r="I22" s="328">
        <f t="shared" si="3"/>
        <v>62948.553</v>
      </c>
      <c r="J22" s="21">
        <v>67858.60255200001</v>
      </c>
      <c r="K22" s="21">
        <v>63578.03853</v>
      </c>
      <c r="L22" s="553">
        <f t="shared" si="5"/>
        <v>69215.77460304002</v>
      </c>
      <c r="M22" s="553">
        <f t="shared" si="5"/>
        <v>64849.5993006</v>
      </c>
    </row>
    <row r="23" spans="1:13" ht="18">
      <c r="A23" s="464"/>
      <c r="B23" s="256">
        <v>66626</v>
      </c>
      <c r="C23" s="256">
        <v>62548</v>
      </c>
      <c r="D23" s="258"/>
      <c r="E23" s="258"/>
      <c r="F23" s="258">
        <f t="shared" si="6"/>
        <v>68624.78</v>
      </c>
      <c r="G23" s="258">
        <f t="shared" si="6"/>
        <v>64424.44</v>
      </c>
      <c r="H23" s="328">
        <f t="shared" si="3"/>
        <v>69311.0278</v>
      </c>
      <c r="I23" s="328">
        <f t="shared" si="3"/>
        <v>65068.684400000006</v>
      </c>
      <c r="J23" s="21">
        <v>70004.138078</v>
      </c>
      <c r="K23" s="21">
        <v>65719.37124400001</v>
      </c>
      <c r="L23" s="553">
        <f t="shared" si="5"/>
        <v>71404.22083956</v>
      </c>
      <c r="M23" s="553">
        <f t="shared" si="5"/>
        <v>67033.75866888001</v>
      </c>
    </row>
    <row r="24" spans="1:13" ht="18">
      <c r="A24" s="464"/>
      <c r="B24" s="256">
        <v>68660</v>
      </c>
      <c r="C24" s="256">
        <v>64584</v>
      </c>
      <c r="D24" s="258"/>
      <c r="E24" s="258"/>
      <c r="F24" s="258">
        <f t="shared" si="6"/>
        <v>70719.8</v>
      </c>
      <c r="G24" s="258">
        <f t="shared" si="6"/>
        <v>66521.52</v>
      </c>
      <c r="H24" s="328">
        <f t="shared" si="3"/>
        <v>71426.998</v>
      </c>
      <c r="I24" s="328">
        <f t="shared" si="3"/>
        <v>67186.73520000001</v>
      </c>
      <c r="J24" s="21">
        <v>72141.26798</v>
      </c>
      <c r="K24" s="21">
        <v>67858.60255200001</v>
      </c>
      <c r="L24" s="553">
        <f t="shared" si="5"/>
        <v>73584.0933396</v>
      </c>
      <c r="M24" s="553">
        <f t="shared" si="5"/>
        <v>69215.77460304002</v>
      </c>
    </row>
    <row r="25" spans="1:13" ht="18">
      <c r="A25" s="464"/>
      <c r="B25" s="256">
        <v>69628</v>
      </c>
      <c r="C25" s="256">
        <v>66626</v>
      </c>
      <c r="D25" s="258"/>
      <c r="E25" s="258"/>
      <c r="F25" s="258">
        <f t="shared" si="6"/>
        <v>71716.84</v>
      </c>
      <c r="G25" s="258">
        <f t="shared" si="6"/>
        <v>68624.78</v>
      </c>
      <c r="H25" s="328">
        <f t="shared" si="3"/>
        <v>72434.00839999999</v>
      </c>
      <c r="I25" s="328">
        <f t="shared" si="3"/>
        <v>69311.0278</v>
      </c>
      <c r="J25" s="185">
        <v>73158.34848399999</v>
      </c>
      <c r="K25" s="185">
        <v>70004.138078</v>
      </c>
      <c r="L25" s="553">
        <f t="shared" si="5"/>
        <v>74621.51545367998</v>
      </c>
      <c r="M25" s="553">
        <f t="shared" si="5"/>
        <v>71404.22083956</v>
      </c>
    </row>
    <row r="26" spans="1:13" ht="18">
      <c r="A26" s="464"/>
      <c r="B26" s="256">
        <v>71644</v>
      </c>
      <c r="C26" s="256">
        <v>68660</v>
      </c>
      <c r="D26" s="258"/>
      <c r="E26" s="258"/>
      <c r="F26" s="258">
        <f t="shared" si="6"/>
        <v>73793.32</v>
      </c>
      <c r="G26" s="258">
        <f t="shared" si="6"/>
        <v>70719.8</v>
      </c>
      <c r="H26" s="328">
        <f t="shared" si="3"/>
        <v>74531.2532</v>
      </c>
      <c r="I26" s="328">
        <f t="shared" si="3"/>
        <v>71426.998</v>
      </c>
      <c r="J26" s="681">
        <v>75276.565732</v>
      </c>
      <c r="K26" s="681">
        <v>72141.26798</v>
      </c>
      <c r="L26" s="553">
        <f t="shared" si="5"/>
        <v>76782.09704664</v>
      </c>
      <c r="M26" s="553">
        <f t="shared" si="5"/>
        <v>73584.0933396</v>
      </c>
    </row>
    <row r="27" spans="1:13" ht="18">
      <c r="A27" s="464"/>
      <c r="B27" s="256">
        <v>73708</v>
      </c>
      <c r="C27" s="256">
        <v>69628</v>
      </c>
      <c r="D27" s="258"/>
      <c r="E27" s="258"/>
      <c r="F27" s="258">
        <f t="shared" si="6"/>
        <v>75919.24</v>
      </c>
      <c r="G27" s="258">
        <f t="shared" si="6"/>
        <v>71716.84</v>
      </c>
      <c r="H27" s="328">
        <f t="shared" si="3"/>
        <v>76678.4324</v>
      </c>
      <c r="I27" s="328">
        <f t="shared" si="3"/>
        <v>72434.00839999999</v>
      </c>
      <c r="J27" s="21">
        <v>77445.21672400001</v>
      </c>
      <c r="K27" s="21">
        <v>73158.34848399999</v>
      </c>
      <c r="L27" s="553">
        <f t="shared" si="5"/>
        <v>78994.12105848001</v>
      </c>
      <c r="M27" s="553">
        <f t="shared" si="5"/>
        <v>74621.51545367998</v>
      </c>
    </row>
    <row r="28" spans="1:13" ht="18">
      <c r="A28" s="464"/>
      <c r="B28" s="256">
        <v>75992</v>
      </c>
      <c r="C28" s="256">
        <v>71621</v>
      </c>
      <c r="D28" s="258"/>
      <c r="E28" s="258"/>
      <c r="F28" s="258">
        <f t="shared" si="6"/>
        <v>78271.76</v>
      </c>
      <c r="G28" s="258">
        <f t="shared" si="6"/>
        <v>73769.63</v>
      </c>
      <c r="H28" s="328">
        <f t="shared" si="3"/>
        <v>79054.4776</v>
      </c>
      <c r="I28" s="328">
        <f t="shared" si="3"/>
        <v>74507.3263</v>
      </c>
      <c r="J28" s="21">
        <v>79845.022376</v>
      </c>
      <c r="K28" s="21">
        <v>75252.399563</v>
      </c>
      <c r="L28" s="553">
        <f t="shared" si="5"/>
        <v>81441.92282352</v>
      </c>
      <c r="M28" s="553">
        <f t="shared" si="5"/>
        <v>76757.44755426</v>
      </c>
    </row>
    <row r="29" spans="1:13" ht="18">
      <c r="A29" s="464"/>
      <c r="B29" s="256">
        <v>78283</v>
      </c>
      <c r="C29" s="256">
        <v>73607</v>
      </c>
      <c r="D29" s="258"/>
      <c r="E29" s="258"/>
      <c r="F29" s="258">
        <f t="shared" si="6"/>
        <v>80631.49</v>
      </c>
      <c r="G29" s="258">
        <f t="shared" si="6"/>
        <v>75815.21</v>
      </c>
      <c r="H29" s="328">
        <f t="shared" si="3"/>
        <v>81437.8049</v>
      </c>
      <c r="I29" s="328">
        <f t="shared" si="3"/>
        <v>76573.36210000001</v>
      </c>
      <c r="J29" s="21">
        <v>82252.18294900001</v>
      </c>
      <c r="K29" s="21">
        <v>77339.09572100002</v>
      </c>
      <c r="L29" s="553">
        <f t="shared" si="5"/>
        <v>83897.22660798002</v>
      </c>
      <c r="M29" s="553">
        <f t="shared" si="5"/>
        <v>78885.87763542002</v>
      </c>
    </row>
    <row r="30" spans="1:13" ht="18">
      <c r="A30" s="464"/>
      <c r="B30" s="256">
        <v>80570</v>
      </c>
      <c r="C30" s="256">
        <v>75806</v>
      </c>
      <c r="D30" s="258"/>
      <c r="E30" s="258"/>
      <c r="F30" s="258">
        <f t="shared" si="6"/>
        <v>82987.1</v>
      </c>
      <c r="G30" s="258">
        <f t="shared" si="6"/>
        <v>78080.18000000001</v>
      </c>
      <c r="H30" s="328">
        <f t="shared" si="3"/>
        <v>83816.971</v>
      </c>
      <c r="I30" s="328">
        <f t="shared" si="3"/>
        <v>78860.98180000001</v>
      </c>
      <c r="J30" s="21">
        <v>84655.14071</v>
      </c>
      <c r="K30" s="21">
        <v>79649.591618</v>
      </c>
      <c r="L30" s="553">
        <f t="shared" si="5"/>
        <v>86348.2435242</v>
      </c>
      <c r="M30" s="553">
        <f t="shared" si="5"/>
        <v>81242.58345036</v>
      </c>
    </row>
    <row r="31" spans="1:13" ht="18">
      <c r="A31" s="464"/>
      <c r="B31" s="256">
        <v>83089</v>
      </c>
      <c r="C31" s="256">
        <v>78010</v>
      </c>
      <c r="D31" s="258"/>
      <c r="E31" s="258"/>
      <c r="F31" s="258">
        <f t="shared" si="6"/>
        <v>85581.67</v>
      </c>
      <c r="G31" s="258">
        <f t="shared" si="6"/>
        <v>80350.3</v>
      </c>
      <c r="H31" s="328">
        <f t="shared" si="3"/>
        <v>86437.4867</v>
      </c>
      <c r="I31" s="328">
        <f t="shared" si="3"/>
        <v>81153.803</v>
      </c>
      <c r="J31" s="21">
        <v>87301.861567</v>
      </c>
      <c r="K31" s="21">
        <v>81965.34103</v>
      </c>
      <c r="L31" s="553">
        <f t="shared" si="5"/>
        <v>89047.89879834</v>
      </c>
      <c r="M31" s="553">
        <f t="shared" si="5"/>
        <v>83604.6478506</v>
      </c>
    </row>
    <row r="32" spans="1:13" ht="18">
      <c r="A32" s="464"/>
      <c r="B32" s="256">
        <v>85609</v>
      </c>
      <c r="C32" s="256">
        <v>80211</v>
      </c>
      <c r="D32" s="258"/>
      <c r="E32" s="258"/>
      <c r="F32" s="258">
        <f t="shared" si="6"/>
        <v>88177.27</v>
      </c>
      <c r="G32" s="258">
        <f t="shared" si="6"/>
        <v>82617.33</v>
      </c>
      <c r="H32" s="328">
        <f t="shared" si="3"/>
        <v>89059.0427</v>
      </c>
      <c r="I32" s="328">
        <f t="shared" si="3"/>
        <v>83443.5033</v>
      </c>
      <c r="J32" s="21">
        <v>89949.63312700001</v>
      </c>
      <c r="K32" s="21">
        <v>84277.938333</v>
      </c>
      <c r="L32" s="553">
        <f t="shared" si="5"/>
        <v>91748.62578954</v>
      </c>
      <c r="M32" s="553">
        <f t="shared" si="5"/>
        <v>85963.49709966</v>
      </c>
    </row>
    <row r="33" spans="1:13" ht="18">
      <c r="A33" s="464"/>
      <c r="B33" s="256">
        <v>88124</v>
      </c>
      <c r="C33" s="256">
        <v>82635</v>
      </c>
      <c r="D33" s="258"/>
      <c r="E33" s="258"/>
      <c r="F33" s="258">
        <f t="shared" si="6"/>
        <v>90767.72</v>
      </c>
      <c r="G33" s="258">
        <f t="shared" si="6"/>
        <v>85114.05</v>
      </c>
      <c r="H33" s="328">
        <f t="shared" si="3"/>
        <v>91675.3972</v>
      </c>
      <c r="I33" s="328">
        <f t="shared" si="3"/>
        <v>85965.1905</v>
      </c>
      <c r="J33" s="21">
        <v>92592.15117200001</v>
      </c>
      <c r="K33" s="21">
        <v>86824.842405</v>
      </c>
      <c r="L33" s="553">
        <f t="shared" si="5"/>
        <v>94443.99419544001</v>
      </c>
      <c r="M33" s="553">
        <f t="shared" si="5"/>
        <v>88561.3392531</v>
      </c>
    </row>
    <row r="34" spans="1:13" ht="18">
      <c r="A34" s="464"/>
      <c r="B34" s="257"/>
      <c r="C34" s="256">
        <v>85061</v>
      </c>
      <c r="D34" s="258"/>
      <c r="E34" s="258"/>
      <c r="F34" s="258"/>
      <c r="G34" s="258">
        <f t="shared" si="6"/>
        <v>87612.83</v>
      </c>
      <c r="H34" s="328"/>
      <c r="I34" s="328">
        <f t="shared" si="3"/>
        <v>88488.9583</v>
      </c>
      <c r="J34" s="21"/>
      <c r="K34" s="21">
        <v>89373.847883</v>
      </c>
      <c r="L34" s="553"/>
      <c r="M34" s="553">
        <f>K34*1.02</f>
        <v>91161.32484066</v>
      </c>
    </row>
    <row r="35" spans="1:13" ht="18">
      <c r="A35" s="467"/>
      <c r="B35" s="274"/>
      <c r="C35" s="272">
        <v>87481</v>
      </c>
      <c r="D35" s="308"/>
      <c r="E35" s="308"/>
      <c r="F35" s="308"/>
      <c r="G35" s="308">
        <f t="shared" si="6"/>
        <v>90105.43000000001</v>
      </c>
      <c r="H35" s="314"/>
      <c r="I35" s="314">
        <f t="shared" si="3"/>
        <v>91006.48430000001</v>
      </c>
      <c r="J35" s="21"/>
      <c r="K35" s="21">
        <v>91916.54914300001</v>
      </c>
      <c r="L35" s="553"/>
      <c r="M35" s="553">
        <f>K35*1.02</f>
        <v>93754.88012586001</v>
      </c>
    </row>
    <row r="36" spans="1:13" s="557" customFormat="1" ht="18">
      <c r="A36" s="465" t="s">
        <v>296</v>
      </c>
      <c r="B36" s="260">
        <v>32013</v>
      </c>
      <c r="C36" s="263"/>
      <c r="D36" s="262">
        <f aca="true" t="shared" si="7" ref="D36:D57">B36*1.01</f>
        <v>32333.13</v>
      </c>
      <c r="E36" s="262"/>
      <c r="F36" s="262">
        <f aca="true" t="shared" si="8" ref="F36:F57">D36*1.03</f>
        <v>33303.1239</v>
      </c>
      <c r="G36" s="262"/>
      <c r="H36" s="317">
        <f t="shared" si="3"/>
        <v>33803.1239</v>
      </c>
      <c r="I36" s="317"/>
      <c r="L36" s="556">
        <f aca="true" t="shared" si="9" ref="L36:L57">H36*1.02</f>
        <v>34479.186378</v>
      </c>
      <c r="M36" s="556"/>
    </row>
    <row r="37" spans="1:13" ht="18">
      <c r="A37" s="464"/>
      <c r="B37" s="256">
        <v>34007</v>
      </c>
      <c r="C37" s="257"/>
      <c r="D37" s="258">
        <f t="shared" si="7"/>
        <v>34347.07</v>
      </c>
      <c r="E37" s="258"/>
      <c r="F37" s="258">
        <f t="shared" si="8"/>
        <v>35377.4821</v>
      </c>
      <c r="G37" s="258"/>
      <c r="H37" s="328">
        <f t="shared" si="3"/>
        <v>35877.4821</v>
      </c>
      <c r="I37" s="328"/>
      <c r="L37" s="553">
        <f t="shared" si="9"/>
        <v>36595.031742</v>
      </c>
      <c r="M37" s="553"/>
    </row>
    <row r="38" spans="1:13" ht="18">
      <c r="A38" s="464"/>
      <c r="B38" s="256">
        <v>35838</v>
      </c>
      <c r="C38" s="257"/>
      <c r="D38" s="258">
        <f t="shared" si="7"/>
        <v>36196.38</v>
      </c>
      <c r="E38" s="258"/>
      <c r="F38" s="258">
        <f t="shared" si="8"/>
        <v>37282.2714</v>
      </c>
      <c r="G38" s="258"/>
      <c r="H38" s="328">
        <f t="shared" si="3"/>
        <v>37782.2714</v>
      </c>
      <c r="I38" s="328"/>
      <c r="L38" s="553">
        <f t="shared" si="9"/>
        <v>38537.916828</v>
      </c>
      <c r="M38" s="553"/>
    </row>
    <row r="39" spans="1:13" ht="18">
      <c r="A39" s="464"/>
      <c r="B39" s="256">
        <v>37442</v>
      </c>
      <c r="C39" s="257"/>
      <c r="D39" s="258">
        <f t="shared" si="7"/>
        <v>37816.42</v>
      </c>
      <c r="E39" s="258"/>
      <c r="F39" s="258">
        <f t="shared" si="8"/>
        <v>38950.912599999996</v>
      </c>
      <c r="G39" s="258"/>
      <c r="H39" s="328">
        <f t="shared" si="3"/>
        <v>39450.912599999996</v>
      </c>
      <c r="I39" s="328"/>
      <c r="L39" s="553">
        <f t="shared" si="9"/>
        <v>40239.930852</v>
      </c>
      <c r="M39" s="553"/>
    </row>
    <row r="40" spans="1:13" ht="18">
      <c r="A40" s="464"/>
      <c r="B40" s="256">
        <v>38990</v>
      </c>
      <c r="C40" s="257"/>
      <c r="D40" s="258">
        <f t="shared" si="7"/>
        <v>39379.9</v>
      </c>
      <c r="E40" s="258"/>
      <c r="F40" s="258">
        <f t="shared" si="8"/>
        <v>40561.297000000006</v>
      </c>
      <c r="G40" s="258"/>
      <c r="H40" s="328">
        <f t="shared" si="3"/>
        <v>41061.297000000006</v>
      </c>
      <c r="I40" s="328"/>
      <c r="L40" s="553">
        <f t="shared" si="9"/>
        <v>41882.52294000001</v>
      </c>
      <c r="M40" s="553"/>
    </row>
    <row r="41" spans="1:13" ht="18">
      <c r="A41" s="464"/>
      <c r="B41" s="256">
        <v>41082</v>
      </c>
      <c r="C41" s="257"/>
      <c r="D41" s="258">
        <f t="shared" si="7"/>
        <v>41492.82</v>
      </c>
      <c r="E41" s="258"/>
      <c r="F41" s="258">
        <f t="shared" si="8"/>
        <v>42737.6046</v>
      </c>
      <c r="G41" s="258"/>
      <c r="H41" s="328">
        <f t="shared" si="3"/>
        <v>43237.6046</v>
      </c>
      <c r="I41" s="328"/>
      <c r="L41" s="553">
        <f t="shared" si="9"/>
        <v>44102.356692</v>
      </c>
      <c r="M41" s="553"/>
    </row>
    <row r="42" spans="1:13" ht="18">
      <c r="A42" s="464"/>
      <c r="B42" s="256">
        <v>42595</v>
      </c>
      <c r="C42" s="257"/>
      <c r="D42" s="258">
        <f t="shared" si="7"/>
        <v>43020.95</v>
      </c>
      <c r="E42" s="258"/>
      <c r="F42" s="258">
        <f t="shared" si="8"/>
        <v>44311.578499999996</v>
      </c>
      <c r="G42" s="258"/>
      <c r="H42" s="328">
        <f t="shared" si="3"/>
        <v>44811.578499999996</v>
      </c>
      <c r="I42" s="328"/>
      <c r="L42" s="553">
        <f t="shared" si="9"/>
        <v>45707.81007</v>
      </c>
      <c r="M42" s="553"/>
    </row>
    <row r="43" spans="1:13" ht="18">
      <c r="A43" s="464"/>
      <c r="B43" s="256">
        <v>44133</v>
      </c>
      <c r="C43" s="257"/>
      <c r="D43" s="258">
        <f t="shared" si="7"/>
        <v>44574.33</v>
      </c>
      <c r="E43" s="258"/>
      <c r="F43" s="258">
        <f t="shared" si="8"/>
        <v>45911.5599</v>
      </c>
      <c r="G43" s="258"/>
      <c r="H43" s="328">
        <f t="shared" si="3"/>
        <v>46411.5599</v>
      </c>
      <c r="I43" s="328"/>
      <c r="L43" s="553">
        <f t="shared" si="9"/>
        <v>47339.791098</v>
      </c>
      <c r="M43" s="553"/>
    </row>
    <row r="44" spans="1:13" ht="18">
      <c r="A44" s="464" t="s">
        <v>14</v>
      </c>
      <c r="B44" s="256">
        <v>45546</v>
      </c>
      <c r="C44" s="257"/>
      <c r="D44" s="258">
        <f t="shared" si="7"/>
        <v>46001.46</v>
      </c>
      <c r="E44" s="258"/>
      <c r="F44" s="258">
        <f t="shared" si="8"/>
        <v>47381.5038</v>
      </c>
      <c r="G44" s="258"/>
      <c r="H44" s="328">
        <f t="shared" si="3"/>
        <v>47881.5038</v>
      </c>
      <c r="I44" s="328"/>
      <c r="L44" s="553">
        <f t="shared" si="9"/>
        <v>48839.133876</v>
      </c>
      <c r="M44" s="553"/>
    </row>
    <row r="45" spans="1:13" ht="18">
      <c r="A45" s="467" t="s">
        <v>15</v>
      </c>
      <c r="B45" s="272">
        <v>46966</v>
      </c>
      <c r="C45" s="274"/>
      <c r="D45" s="308">
        <f t="shared" si="7"/>
        <v>47435.66</v>
      </c>
      <c r="E45" s="308"/>
      <c r="F45" s="308">
        <f t="shared" si="8"/>
        <v>48858.72980000001</v>
      </c>
      <c r="G45" s="308"/>
      <c r="H45" s="314">
        <f t="shared" si="3"/>
        <v>49358.72980000001</v>
      </c>
      <c r="I45" s="314"/>
      <c r="L45" s="553">
        <f t="shared" si="9"/>
        <v>50345.90439600001</v>
      </c>
      <c r="M45" s="553"/>
    </row>
    <row r="46" spans="1:13" s="557" customFormat="1" ht="18">
      <c r="A46" s="465" t="s">
        <v>297</v>
      </c>
      <c r="B46" s="260">
        <v>27116</v>
      </c>
      <c r="C46" s="260">
        <v>25102</v>
      </c>
      <c r="D46" s="262">
        <f t="shared" si="7"/>
        <v>27387.16</v>
      </c>
      <c r="E46" s="262">
        <f aca="true" t="shared" si="10" ref="E46:E60">C46*1.01</f>
        <v>25353.02</v>
      </c>
      <c r="F46" s="262">
        <f t="shared" si="8"/>
        <v>28208.7748</v>
      </c>
      <c r="G46" s="262">
        <f aca="true" t="shared" si="11" ref="G46:G60">E46*1.03</f>
        <v>26113.6106</v>
      </c>
      <c r="H46" s="317">
        <f t="shared" si="3"/>
        <v>28708.7748</v>
      </c>
      <c r="I46" s="317">
        <f t="shared" si="3"/>
        <v>26613.6106</v>
      </c>
      <c r="L46" s="556">
        <f t="shared" si="9"/>
        <v>29282.950296</v>
      </c>
      <c r="M46" s="556">
        <f aca="true" t="shared" si="12" ref="M46:M60">I46*1.02</f>
        <v>27145.882812</v>
      </c>
    </row>
    <row r="47" spans="1:13" ht="18">
      <c r="A47" s="464"/>
      <c r="B47" s="256">
        <v>27925</v>
      </c>
      <c r="C47" s="256">
        <v>26718</v>
      </c>
      <c r="D47" s="258">
        <f t="shared" si="7"/>
        <v>28204.25</v>
      </c>
      <c r="E47" s="258">
        <f t="shared" si="10"/>
        <v>26985.18</v>
      </c>
      <c r="F47" s="258">
        <f t="shared" si="8"/>
        <v>29050.377500000002</v>
      </c>
      <c r="G47" s="258">
        <f t="shared" si="11"/>
        <v>27794.7354</v>
      </c>
      <c r="H47" s="328">
        <f t="shared" si="3"/>
        <v>29550.377500000002</v>
      </c>
      <c r="I47" s="328">
        <f t="shared" si="3"/>
        <v>28294.7354</v>
      </c>
      <c r="L47" s="553">
        <f t="shared" si="9"/>
        <v>30141.385050000004</v>
      </c>
      <c r="M47" s="553">
        <f t="shared" si="12"/>
        <v>28860.630108</v>
      </c>
    </row>
    <row r="48" spans="1:13" ht="18">
      <c r="A48" s="464"/>
      <c r="B48" s="256">
        <v>29103</v>
      </c>
      <c r="C48" s="256">
        <v>27116</v>
      </c>
      <c r="D48" s="258">
        <f t="shared" si="7"/>
        <v>29394.03</v>
      </c>
      <c r="E48" s="258">
        <f t="shared" si="10"/>
        <v>27387.16</v>
      </c>
      <c r="F48" s="258">
        <f t="shared" si="8"/>
        <v>30275.8509</v>
      </c>
      <c r="G48" s="258">
        <f t="shared" si="11"/>
        <v>28208.7748</v>
      </c>
      <c r="H48" s="328">
        <f t="shared" si="3"/>
        <v>30775.8509</v>
      </c>
      <c r="I48" s="328">
        <f t="shared" si="3"/>
        <v>28708.7748</v>
      </c>
      <c r="L48" s="553">
        <f t="shared" si="9"/>
        <v>31391.367918000004</v>
      </c>
      <c r="M48" s="553">
        <f t="shared" si="12"/>
        <v>29282.950296</v>
      </c>
    </row>
    <row r="49" spans="1:13" ht="18">
      <c r="A49" s="464"/>
      <c r="B49" s="256">
        <v>30285</v>
      </c>
      <c r="C49" s="256">
        <v>27925</v>
      </c>
      <c r="D49" s="258">
        <f t="shared" si="7"/>
        <v>30587.85</v>
      </c>
      <c r="E49" s="258">
        <f t="shared" si="10"/>
        <v>28204.25</v>
      </c>
      <c r="F49" s="258">
        <f t="shared" si="8"/>
        <v>31505.4855</v>
      </c>
      <c r="G49" s="258">
        <f t="shared" si="11"/>
        <v>29050.377500000002</v>
      </c>
      <c r="H49" s="328">
        <f t="shared" si="3"/>
        <v>32005.4855</v>
      </c>
      <c r="I49" s="328">
        <f t="shared" si="3"/>
        <v>29550.377500000002</v>
      </c>
      <c r="L49" s="553">
        <f t="shared" si="9"/>
        <v>32645.59521</v>
      </c>
      <c r="M49" s="553">
        <f t="shared" si="12"/>
        <v>30141.385050000004</v>
      </c>
    </row>
    <row r="50" spans="1:13" ht="18">
      <c r="A50" s="464"/>
      <c r="B50" s="256">
        <v>31469</v>
      </c>
      <c r="C50" s="256">
        <v>29103</v>
      </c>
      <c r="D50" s="258">
        <f t="shared" si="7"/>
        <v>31783.69</v>
      </c>
      <c r="E50" s="258">
        <f t="shared" si="10"/>
        <v>29394.03</v>
      </c>
      <c r="F50" s="258">
        <f t="shared" si="8"/>
        <v>32737.2007</v>
      </c>
      <c r="G50" s="258">
        <f t="shared" si="11"/>
        <v>30275.8509</v>
      </c>
      <c r="H50" s="328">
        <f t="shared" si="3"/>
        <v>33237.2007</v>
      </c>
      <c r="I50" s="328">
        <f t="shared" si="3"/>
        <v>30775.8509</v>
      </c>
      <c r="L50" s="553">
        <f t="shared" si="9"/>
        <v>33901.944714000005</v>
      </c>
      <c r="M50" s="553">
        <f t="shared" si="12"/>
        <v>31391.367918000004</v>
      </c>
    </row>
    <row r="51" spans="1:13" ht="18">
      <c r="A51" s="464"/>
      <c r="B51" s="256">
        <v>32326</v>
      </c>
      <c r="C51" s="256">
        <v>30285</v>
      </c>
      <c r="D51" s="258">
        <f t="shared" si="7"/>
        <v>32649.260000000002</v>
      </c>
      <c r="E51" s="258">
        <f t="shared" si="10"/>
        <v>30587.85</v>
      </c>
      <c r="F51" s="258">
        <f t="shared" si="8"/>
        <v>33628.7378</v>
      </c>
      <c r="G51" s="258">
        <f t="shared" si="11"/>
        <v>31505.4855</v>
      </c>
      <c r="H51" s="328">
        <f t="shared" si="3"/>
        <v>34128.7378</v>
      </c>
      <c r="I51" s="328">
        <f t="shared" si="3"/>
        <v>32005.4855</v>
      </c>
      <c r="L51" s="553">
        <f t="shared" si="9"/>
        <v>34811.312556000004</v>
      </c>
      <c r="M51" s="553">
        <f t="shared" si="12"/>
        <v>32645.59521</v>
      </c>
    </row>
    <row r="52" spans="1:13" ht="18">
      <c r="A52" s="464"/>
      <c r="B52" s="256">
        <v>33299</v>
      </c>
      <c r="C52" s="256">
        <v>31469</v>
      </c>
      <c r="D52" s="258">
        <f t="shared" si="7"/>
        <v>33631.99</v>
      </c>
      <c r="E52" s="258">
        <f t="shared" si="10"/>
        <v>31783.69</v>
      </c>
      <c r="F52" s="258">
        <f t="shared" si="8"/>
        <v>34640.9497</v>
      </c>
      <c r="G52" s="258">
        <f t="shared" si="11"/>
        <v>32737.2007</v>
      </c>
      <c r="H52" s="328">
        <f t="shared" si="3"/>
        <v>35140.9497</v>
      </c>
      <c r="I52" s="328">
        <f t="shared" si="3"/>
        <v>33237.2007</v>
      </c>
      <c r="L52" s="553">
        <f t="shared" si="9"/>
        <v>35843.768694</v>
      </c>
      <c r="M52" s="553">
        <f t="shared" si="12"/>
        <v>33901.944714000005</v>
      </c>
    </row>
    <row r="53" spans="1:13" ht="18">
      <c r="A53" s="464"/>
      <c r="B53" s="256">
        <v>34426</v>
      </c>
      <c r="C53" s="256">
        <v>32326</v>
      </c>
      <c r="D53" s="258">
        <f t="shared" si="7"/>
        <v>34770.26</v>
      </c>
      <c r="E53" s="258">
        <f t="shared" si="10"/>
        <v>32649.260000000002</v>
      </c>
      <c r="F53" s="258">
        <f t="shared" si="8"/>
        <v>35813.3678</v>
      </c>
      <c r="G53" s="258">
        <f t="shared" si="11"/>
        <v>33628.7378</v>
      </c>
      <c r="H53" s="328">
        <f t="shared" si="3"/>
        <v>36313.3678</v>
      </c>
      <c r="I53" s="328">
        <f t="shared" si="3"/>
        <v>34128.7378</v>
      </c>
      <c r="L53" s="553">
        <f t="shared" si="9"/>
        <v>37039.635156000004</v>
      </c>
      <c r="M53" s="553">
        <f t="shared" si="12"/>
        <v>34811.312556000004</v>
      </c>
    </row>
    <row r="54" spans="1:13" ht="18">
      <c r="A54" s="464"/>
      <c r="B54" s="256">
        <v>35226</v>
      </c>
      <c r="C54" s="256">
        <v>33299</v>
      </c>
      <c r="D54" s="258">
        <f t="shared" si="7"/>
        <v>35578.26</v>
      </c>
      <c r="E54" s="258">
        <f t="shared" si="10"/>
        <v>33631.99</v>
      </c>
      <c r="F54" s="258">
        <f t="shared" si="8"/>
        <v>36645.607800000005</v>
      </c>
      <c r="G54" s="258">
        <f t="shared" si="11"/>
        <v>34640.9497</v>
      </c>
      <c r="H54" s="328">
        <f t="shared" si="3"/>
        <v>37145.607800000005</v>
      </c>
      <c r="I54" s="328">
        <f t="shared" si="3"/>
        <v>35140.9497</v>
      </c>
      <c r="L54" s="553">
        <f t="shared" si="9"/>
        <v>37888.519956000004</v>
      </c>
      <c r="M54" s="553">
        <f t="shared" si="12"/>
        <v>35843.768694</v>
      </c>
    </row>
    <row r="55" spans="1:13" ht="18">
      <c r="A55" s="464"/>
      <c r="B55" s="256">
        <v>36345</v>
      </c>
      <c r="C55" s="256">
        <v>34426</v>
      </c>
      <c r="D55" s="258">
        <f t="shared" si="7"/>
        <v>36708.45</v>
      </c>
      <c r="E55" s="258">
        <f t="shared" si="10"/>
        <v>34770.26</v>
      </c>
      <c r="F55" s="258">
        <f t="shared" si="8"/>
        <v>37809.703499999996</v>
      </c>
      <c r="G55" s="258">
        <f t="shared" si="11"/>
        <v>35813.3678</v>
      </c>
      <c r="H55" s="328">
        <f t="shared" si="3"/>
        <v>38309.703499999996</v>
      </c>
      <c r="I55" s="328">
        <f t="shared" si="3"/>
        <v>36313.3678</v>
      </c>
      <c r="L55" s="553">
        <f t="shared" si="9"/>
        <v>39075.897569999994</v>
      </c>
      <c r="M55" s="553">
        <f t="shared" si="12"/>
        <v>37039.635156000004</v>
      </c>
    </row>
    <row r="56" spans="1:13" ht="18">
      <c r="A56" s="464"/>
      <c r="B56" s="256">
        <v>37469</v>
      </c>
      <c r="C56" s="256">
        <v>35226</v>
      </c>
      <c r="D56" s="258">
        <f t="shared" si="7"/>
        <v>37843.69</v>
      </c>
      <c r="E56" s="258">
        <f t="shared" si="10"/>
        <v>35578.26</v>
      </c>
      <c r="F56" s="258">
        <f t="shared" si="8"/>
        <v>38979.000700000004</v>
      </c>
      <c r="G56" s="258">
        <f t="shared" si="11"/>
        <v>36645.607800000005</v>
      </c>
      <c r="H56" s="328">
        <f t="shared" si="3"/>
        <v>39479.000700000004</v>
      </c>
      <c r="I56" s="328">
        <f t="shared" si="3"/>
        <v>37145.607800000005</v>
      </c>
      <c r="L56" s="553">
        <f t="shared" si="9"/>
        <v>40268.580714</v>
      </c>
      <c r="M56" s="553">
        <f t="shared" si="12"/>
        <v>37888.519956000004</v>
      </c>
    </row>
    <row r="57" spans="1:13" ht="18">
      <c r="A57" s="464"/>
      <c r="B57" s="256">
        <v>39587</v>
      </c>
      <c r="C57" s="256">
        <v>36345</v>
      </c>
      <c r="D57" s="258">
        <f t="shared" si="7"/>
        <v>39982.87</v>
      </c>
      <c r="E57" s="258">
        <f t="shared" si="10"/>
        <v>36708.45</v>
      </c>
      <c r="F57" s="258">
        <f t="shared" si="8"/>
        <v>41182.356100000005</v>
      </c>
      <c r="G57" s="258">
        <f t="shared" si="11"/>
        <v>37809.703499999996</v>
      </c>
      <c r="H57" s="328">
        <f t="shared" si="3"/>
        <v>41682.356100000005</v>
      </c>
      <c r="I57" s="328">
        <f t="shared" si="3"/>
        <v>38309.703499999996</v>
      </c>
      <c r="L57" s="553">
        <f t="shared" si="9"/>
        <v>42516.00322200001</v>
      </c>
      <c r="M57" s="553">
        <f t="shared" si="12"/>
        <v>39075.897569999994</v>
      </c>
    </row>
    <row r="58" spans="1:13" ht="18">
      <c r="A58" s="464"/>
      <c r="B58" s="257"/>
      <c r="C58" s="256">
        <v>37469</v>
      </c>
      <c r="D58" s="258"/>
      <c r="E58" s="258">
        <f t="shared" si="10"/>
        <v>37843.69</v>
      </c>
      <c r="F58" s="258"/>
      <c r="G58" s="258">
        <f t="shared" si="11"/>
        <v>38979.000700000004</v>
      </c>
      <c r="H58" s="328"/>
      <c r="I58" s="328">
        <f t="shared" si="3"/>
        <v>39479.000700000004</v>
      </c>
      <c r="L58" s="553"/>
      <c r="M58" s="553">
        <f t="shared" si="12"/>
        <v>40268.580714</v>
      </c>
    </row>
    <row r="59" spans="1:13" ht="18">
      <c r="A59" s="464"/>
      <c r="B59" s="257"/>
      <c r="C59" s="256">
        <v>39587</v>
      </c>
      <c r="D59" s="258"/>
      <c r="E59" s="258">
        <f t="shared" si="10"/>
        <v>39982.87</v>
      </c>
      <c r="F59" s="258"/>
      <c r="G59" s="258">
        <f t="shared" si="11"/>
        <v>41182.356100000005</v>
      </c>
      <c r="H59" s="328"/>
      <c r="I59" s="328">
        <f t="shared" si="3"/>
        <v>41682.356100000005</v>
      </c>
      <c r="L59" s="553"/>
      <c r="M59" s="553">
        <f t="shared" si="12"/>
        <v>42516.00322200001</v>
      </c>
    </row>
    <row r="60" spans="1:13" ht="18">
      <c r="A60" s="467" t="s">
        <v>20</v>
      </c>
      <c r="B60" s="272">
        <v>41090</v>
      </c>
      <c r="C60" s="272">
        <v>41090</v>
      </c>
      <c r="D60" s="308">
        <f aca="true" t="shared" si="13" ref="D60:D66">B60*1.01</f>
        <v>41500.9</v>
      </c>
      <c r="E60" s="308">
        <f t="shared" si="10"/>
        <v>41500.9</v>
      </c>
      <c r="F60" s="308">
        <f aca="true" t="shared" si="14" ref="F60:F66">D60*1.03</f>
        <v>42745.927</v>
      </c>
      <c r="G60" s="308">
        <f t="shared" si="11"/>
        <v>42745.927</v>
      </c>
      <c r="H60" s="314">
        <f t="shared" si="3"/>
        <v>43245.927</v>
      </c>
      <c r="I60" s="314">
        <f t="shared" si="3"/>
        <v>43245.927</v>
      </c>
      <c r="L60" s="553">
        <f aca="true" t="shared" si="15" ref="L60:L83">H60*1.02</f>
        <v>44110.84554</v>
      </c>
      <c r="M60" s="553">
        <f t="shared" si="12"/>
        <v>44110.84554</v>
      </c>
    </row>
    <row r="61" spans="1:13" s="557" customFormat="1" ht="47.25" customHeight="1">
      <c r="A61" s="502" t="s">
        <v>298</v>
      </c>
      <c r="B61" s="260">
        <v>75483</v>
      </c>
      <c r="C61" s="263"/>
      <c r="D61" s="262">
        <f t="shared" si="13"/>
        <v>76237.83</v>
      </c>
      <c r="E61" s="262"/>
      <c r="F61" s="262">
        <f t="shared" si="14"/>
        <v>78524.9649</v>
      </c>
      <c r="G61" s="262"/>
      <c r="H61" s="317">
        <f t="shared" si="3"/>
        <v>79310.21454900001</v>
      </c>
      <c r="I61" s="317"/>
      <c r="L61" s="556">
        <f t="shared" si="15"/>
        <v>80896.41883998002</v>
      </c>
      <c r="M61" s="556"/>
    </row>
    <row r="62" spans="1:13" ht="18">
      <c r="A62" s="464"/>
      <c r="B62" s="256">
        <v>78131</v>
      </c>
      <c r="C62" s="257"/>
      <c r="D62" s="258">
        <f t="shared" si="13"/>
        <v>78912.31</v>
      </c>
      <c r="E62" s="258"/>
      <c r="F62" s="258">
        <f t="shared" si="14"/>
        <v>81279.6793</v>
      </c>
      <c r="G62" s="258"/>
      <c r="H62" s="328">
        <f t="shared" si="3"/>
        <v>82092.476093</v>
      </c>
      <c r="I62" s="328"/>
      <c r="L62" s="553">
        <f t="shared" si="15"/>
        <v>83734.32561486</v>
      </c>
      <c r="M62" s="553"/>
    </row>
    <row r="63" spans="1:13" ht="18">
      <c r="A63" s="464"/>
      <c r="B63" s="256">
        <v>80778</v>
      </c>
      <c r="C63" s="257"/>
      <c r="D63" s="258">
        <f t="shared" si="13"/>
        <v>81585.78</v>
      </c>
      <c r="E63" s="258"/>
      <c r="F63" s="258">
        <f t="shared" si="14"/>
        <v>84033.3534</v>
      </c>
      <c r="G63" s="258"/>
      <c r="H63" s="328">
        <f t="shared" si="3"/>
        <v>84873.68693400001</v>
      </c>
      <c r="I63" s="328"/>
      <c r="L63" s="553">
        <f t="shared" si="15"/>
        <v>86571.16067268001</v>
      </c>
      <c r="M63" s="553"/>
    </row>
    <row r="64" spans="1:13" ht="18">
      <c r="A64" s="464"/>
      <c r="B64" s="256">
        <v>83430</v>
      </c>
      <c r="C64" s="257"/>
      <c r="D64" s="258">
        <f t="shared" si="13"/>
        <v>84264.3</v>
      </c>
      <c r="E64" s="258"/>
      <c r="F64" s="258">
        <f t="shared" si="14"/>
        <v>86792.229</v>
      </c>
      <c r="G64" s="258"/>
      <c r="H64" s="328">
        <f t="shared" si="3"/>
        <v>87660.15129000001</v>
      </c>
      <c r="I64" s="328"/>
      <c r="L64" s="553">
        <f t="shared" si="15"/>
        <v>89413.35431580001</v>
      </c>
      <c r="M64" s="553"/>
    </row>
    <row r="65" spans="1:13" ht="18">
      <c r="A65" s="464"/>
      <c r="B65" s="256">
        <v>86083</v>
      </c>
      <c r="C65" s="257"/>
      <c r="D65" s="258">
        <f t="shared" si="13"/>
        <v>86943.83</v>
      </c>
      <c r="E65" s="258"/>
      <c r="F65" s="258">
        <f t="shared" si="14"/>
        <v>89552.1449</v>
      </c>
      <c r="G65" s="258"/>
      <c r="H65" s="328">
        <f t="shared" si="3"/>
        <v>90447.666349</v>
      </c>
      <c r="I65" s="328"/>
      <c r="L65" s="553">
        <f t="shared" si="15"/>
        <v>92256.61967598001</v>
      </c>
      <c r="M65" s="553"/>
    </row>
    <row r="66" spans="1:13" ht="18">
      <c r="A66" s="464"/>
      <c r="B66" s="256">
        <v>88729</v>
      </c>
      <c r="C66" s="257"/>
      <c r="D66" s="258">
        <f t="shared" si="13"/>
        <v>89616.29</v>
      </c>
      <c r="E66" s="258"/>
      <c r="F66" s="258">
        <f t="shared" si="14"/>
        <v>92304.7787</v>
      </c>
      <c r="G66" s="258"/>
      <c r="H66" s="328">
        <f t="shared" si="3"/>
        <v>93227.826487</v>
      </c>
      <c r="I66" s="328"/>
      <c r="L66" s="553">
        <f t="shared" si="15"/>
        <v>95092.38301674</v>
      </c>
      <c r="M66" s="553"/>
    </row>
    <row r="67" spans="1:13" ht="18">
      <c r="A67" s="464"/>
      <c r="B67" s="256">
        <v>91583</v>
      </c>
      <c r="C67" s="257"/>
      <c r="D67" s="258">
        <f aca="true" t="shared" si="16" ref="D67:E120">B67*1.01</f>
        <v>92498.83</v>
      </c>
      <c r="E67" s="258"/>
      <c r="F67" s="258">
        <f aca="true" t="shared" si="17" ref="F67:G120">D67*1.03</f>
        <v>95273.79490000001</v>
      </c>
      <c r="G67" s="258"/>
      <c r="H67" s="328">
        <f aca="true" t="shared" si="18" ref="H67:H83">IF(F67*0.01&lt;500,F67+500,F67*1.01)</f>
        <v>96226.53284900001</v>
      </c>
      <c r="I67" s="328"/>
      <c r="L67" s="553">
        <f t="shared" si="15"/>
        <v>98151.06350598001</v>
      </c>
      <c r="M67" s="553"/>
    </row>
    <row r="68" spans="1:13" ht="18">
      <c r="A68" s="464"/>
      <c r="B68" s="256">
        <v>94252</v>
      </c>
      <c r="C68" s="257"/>
      <c r="D68" s="258">
        <f t="shared" si="16"/>
        <v>95194.52</v>
      </c>
      <c r="E68" s="258"/>
      <c r="F68" s="258">
        <f t="shared" si="17"/>
        <v>98050.35560000001</v>
      </c>
      <c r="G68" s="258"/>
      <c r="H68" s="328">
        <f t="shared" si="18"/>
        <v>99030.859156</v>
      </c>
      <c r="I68" s="328"/>
      <c r="L68" s="553">
        <f t="shared" si="15"/>
        <v>101011.47633912001</v>
      </c>
      <c r="M68" s="553"/>
    </row>
    <row r="69" spans="1:13" ht="18">
      <c r="A69" s="467"/>
      <c r="B69" s="272">
        <v>97082</v>
      </c>
      <c r="C69" s="274"/>
      <c r="D69" s="308">
        <f t="shared" si="16"/>
        <v>98052.82</v>
      </c>
      <c r="E69" s="308"/>
      <c r="F69" s="308">
        <f t="shared" si="17"/>
        <v>100994.40460000001</v>
      </c>
      <c r="G69" s="308"/>
      <c r="H69" s="314">
        <f t="shared" si="18"/>
        <v>102004.34864600001</v>
      </c>
      <c r="I69" s="314"/>
      <c r="L69" s="553">
        <f t="shared" si="15"/>
        <v>104044.43561892002</v>
      </c>
      <c r="M69" s="553"/>
    </row>
    <row r="70" spans="1:13" s="557" customFormat="1" ht="18">
      <c r="A70" s="465" t="s">
        <v>299</v>
      </c>
      <c r="B70" s="260">
        <v>37109</v>
      </c>
      <c r="C70" s="260">
        <v>33874</v>
      </c>
      <c r="D70" s="262">
        <f t="shared" si="16"/>
        <v>37480.090000000004</v>
      </c>
      <c r="E70" s="262">
        <f t="shared" si="16"/>
        <v>34212.74</v>
      </c>
      <c r="F70" s="262">
        <f t="shared" si="17"/>
        <v>38604.4927</v>
      </c>
      <c r="G70" s="262">
        <f t="shared" si="17"/>
        <v>35239.1222</v>
      </c>
      <c r="H70" s="317">
        <f t="shared" si="18"/>
        <v>39104.4927</v>
      </c>
      <c r="I70" s="317">
        <f aca="true" t="shared" si="19" ref="I70:I86">IF(G70*0.01&lt;500,G70+500,G70*1.01)</f>
        <v>35739.1222</v>
      </c>
      <c r="L70" s="556">
        <f t="shared" si="15"/>
        <v>39886.582554</v>
      </c>
      <c r="M70" s="556">
        <f aca="true" t="shared" si="20" ref="M70:M86">I70*1.02</f>
        <v>36453.904644</v>
      </c>
    </row>
    <row r="71" spans="1:13" ht="18">
      <c r="A71" s="464"/>
      <c r="B71" s="256">
        <v>38143</v>
      </c>
      <c r="C71" s="256">
        <v>34927</v>
      </c>
      <c r="D71" s="258">
        <f t="shared" si="16"/>
        <v>38524.43</v>
      </c>
      <c r="E71" s="258">
        <f t="shared" si="16"/>
        <v>35276.27</v>
      </c>
      <c r="F71" s="258">
        <f t="shared" si="17"/>
        <v>39680.1629</v>
      </c>
      <c r="G71" s="258">
        <f t="shared" si="17"/>
        <v>36334.558099999995</v>
      </c>
      <c r="H71" s="328">
        <f t="shared" si="18"/>
        <v>40180.1629</v>
      </c>
      <c r="I71" s="328">
        <f t="shared" si="19"/>
        <v>36834.558099999995</v>
      </c>
      <c r="L71" s="553">
        <f t="shared" si="15"/>
        <v>40983.766158000006</v>
      </c>
      <c r="M71" s="553">
        <f t="shared" si="20"/>
        <v>37571.249262</v>
      </c>
    </row>
    <row r="72" spans="1:13" ht="18">
      <c r="A72" s="464"/>
      <c r="B72" s="256">
        <v>39126</v>
      </c>
      <c r="C72" s="256">
        <v>37109</v>
      </c>
      <c r="D72" s="258">
        <f t="shared" si="16"/>
        <v>39517.26</v>
      </c>
      <c r="E72" s="258">
        <f t="shared" si="16"/>
        <v>37480.090000000004</v>
      </c>
      <c r="F72" s="258">
        <f t="shared" si="17"/>
        <v>40702.7778</v>
      </c>
      <c r="G72" s="258">
        <f t="shared" si="17"/>
        <v>38604.4927</v>
      </c>
      <c r="H72" s="328">
        <f t="shared" si="18"/>
        <v>41202.7778</v>
      </c>
      <c r="I72" s="328">
        <f t="shared" si="19"/>
        <v>39104.4927</v>
      </c>
      <c r="L72" s="553">
        <f t="shared" si="15"/>
        <v>42026.833356</v>
      </c>
      <c r="M72" s="553">
        <f t="shared" si="20"/>
        <v>39886.582554</v>
      </c>
    </row>
    <row r="73" spans="1:13" ht="18">
      <c r="A73" s="464"/>
      <c r="B73" s="256">
        <v>41450</v>
      </c>
      <c r="C73" s="256">
        <v>38143</v>
      </c>
      <c r="D73" s="258">
        <f t="shared" si="16"/>
        <v>41864.5</v>
      </c>
      <c r="E73" s="258">
        <f t="shared" si="16"/>
        <v>38524.43</v>
      </c>
      <c r="F73" s="258">
        <f t="shared" si="17"/>
        <v>43120.435</v>
      </c>
      <c r="G73" s="258">
        <f t="shared" si="17"/>
        <v>39680.1629</v>
      </c>
      <c r="H73" s="328">
        <f t="shared" si="18"/>
        <v>43620.435</v>
      </c>
      <c r="I73" s="328">
        <f t="shared" si="19"/>
        <v>40180.1629</v>
      </c>
      <c r="L73" s="553">
        <f t="shared" si="15"/>
        <v>44492.8437</v>
      </c>
      <c r="M73" s="553">
        <f t="shared" si="20"/>
        <v>40983.766158000006</v>
      </c>
    </row>
    <row r="74" spans="1:13" ht="18">
      <c r="A74" s="464"/>
      <c r="B74" s="256">
        <v>43914</v>
      </c>
      <c r="C74" s="256">
        <v>39126</v>
      </c>
      <c r="D74" s="258">
        <f t="shared" si="16"/>
        <v>44353.14</v>
      </c>
      <c r="E74" s="258">
        <f t="shared" si="16"/>
        <v>39517.26</v>
      </c>
      <c r="F74" s="258">
        <f t="shared" si="17"/>
        <v>45683.7342</v>
      </c>
      <c r="G74" s="258">
        <f t="shared" si="17"/>
        <v>40702.7778</v>
      </c>
      <c r="H74" s="328">
        <f t="shared" si="18"/>
        <v>46183.7342</v>
      </c>
      <c r="I74" s="328">
        <f t="shared" si="19"/>
        <v>41202.7778</v>
      </c>
      <c r="L74" s="553">
        <f t="shared" si="15"/>
        <v>47107.408884</v>
      </c>
      <c r="M74" s="553">
        <f t="shared" si="20"/>
        <v>42026.833356</v>
      </c>
    </row>
    <row r="75" spans="1:13" ht="18">
      <c r="A75" s="464"/>
      <c r="B75" s="256">
        <v>45709</v>
      </c>
      <c r="C75" s="256">
        <v>41450</v>
      </c>
      <c r="D75" s="258">
        <f t="shared" si="16"/>
        <v>46166.090000000004</v>
      </c>
      <c r="E75" s="258">
        <f t="shared" si="16"/>
        <v>41864.5</v>
      </c>
      <c r="F75" s="258">
        <f t="shared" si="17"/>
        <v>47551.072700000004</v>
      </c>
      <c r="G75" s="258">
        <f t="shared" si="17"/>
        <v>43120.435</v>
      </c>
      <c r="H75" s="328">
        <f t="shared" si="18"/>
        <v>48051.072700000004</v>
      </c>
      <c r="I75" s="328">
        <f t="shared" si="19"/>
        <v>43620.435</v>
      </c>
      <c r="L75" s="553">
        <f t="shared" si="15"/>
        <v>49012.094154000006</v>
      </c>
      <c r="M75" s="553">
        <f t="shared" si="20"/>
        <v>44492.8437</v>
      </c>
    </row>
    <row r="76" spans="1:13" ht="18">
      <c r="A76" s="464"/>
      <c r="B76" s="256">
        <v>47458</v>
      </c>
      <c r="C76" s="256">
        <v>43914</v>
      </c>
      <c r="D76" s="258">
        <f t="shared" si="16"/>
        <v>47932.58</v>
      </c>
      <c r="E76" s="258">
        <f t="shared" si="16"/>
        <v>44353.14</v>
      </c>
      <c r="F76" s="258">
        <f t="shared" si="17"/>
        <v>49370.557400000005</v>
      </c>
      <c r="G76" s="258">
        <f t="shared" si="17"/>
        <v>45683.7342</v>
      </c>
      <c r="H76" s="328">
        <f t="shared" si="18"/>
        <v>49870.557400000005</v>
      </c>
      <c r="I76" s="328">
        <f t="shared" si="19"/>
        <v>46183.7342</v>
      </c>
      <c r="L76" s="553">
        <f t="shared" si="15"/>
        <v>50867.968548000004</v>
      </c>
      <c r="M76" s="553">
        <f t="shared" si="20"/>
        <v>47107.408884</v>
      </c>
    </row>
    <row r="77" spans="1:13" ht="18">
      <c r="A77" s="464"/>
      <c r="B77" s="256">
        <v>49078</v>
      </c>
      <c r="C77" s="256">
        <v>45709</v>
      </c>
      <c r="D77" s="258">
        <f t="shared" si="16"/>
        <v>49568.78</v>
      </c>
      <c r="E77" s="258">
        <f t="shared" si="16"/>
        <v>46166.090000000004</v>
      </c>
      <c r="F77" s="258">
        <f t="shared" si="17"/>
        <v>51055.8434</v>
      </c>
      <c r="G77" s="258">
        <f t="shared" si="17"/>
        <v>47551.072700000004</v>
      </c>
      <c r="H77" s="328">
        <f t="shared" si="18"/>
        <v>51566.401834</v>
      </c>
      <c r="I77" s="328">
        <f t="shared" si="19"/>
        <v>48051.072700000004</v>
      </c>
      <c r="L77" s="553">
        <f t="shared" si="15"/>
        <v>52597.72987068</v>
      </c>
      <c r="M77" s="553">
        <f t="shared" si="20"/>
        <v>49012.094154000006</v>
      </c>
    </row>
    <row r="78" spans="1:13" ht="18">
      <c r="A78" s="464"/>
      <c r="B78" s="256">
        <v>50693</v>
      </c>
      <c r="C78" s="256">
        <v>47458</v>
      </c>
      <c r="D78" s="258">
        <f t="shared" si="16"/>
        <v>51199.93</v>
      </c>
      <c r="E78" s="258">
        <f t="shared" si="16"/>
        <v>47932.58</v>
      </c>
      <c r="F78" s="258">
        <f t="shared" si="17"/>
        <v>52735.9279</v>
      </c>
      <c r="G78" s="258">
        <f t="shared" si="17"/>
        <v>49370.557400000005</v>
      </c>
      <c r="H78" s="328">
        <f t="shared" si="18"/>
        <v>53263.287179000006</v>
      </c>
      <c r="I78" s="328">
        <f t="shared" si="19"/>
        <v>49870.557400000005</v>
      </c>
      <c r="L78" s="553">
        <f t="shared" si="15"/>
        <v>54328.552922580006</v>
      </c>
      <c r="M78" s="553">
        <f t="shared" si="20"/>
        <v>50867.968548000004</v>
      </c>
    </row>
    <row r="79" spans="1:13" ht="18">
      <c r="A79" s="464"/>
      <c r="B79" s="256">
        <v>52521</v>
      </c>
      <c r="C79" s="256">
        <v>49078</v>
      </c>
      <c r="D79" s="258">
        <f t="shared" si="16"/>
        <v>53046.21</v>
      </c>
      <c r="E79" s="258">
        <f t="shared" si="16"/>
        <v>49568.78</v>
      </c>
      <c r="F79" s="258">
        <f t="shared" si="17"/>
        <v>54637.5963</v>
      </c>
      <c r="G79" s="258">
        <f t="shared" si="17"/>
        <v>51055.8434</v>
      </c>
      <c r="H79" s="328">
        <f t="shared" si="18"/>
        <v>55183.972262999996</v>
      </c>
      <c r="I79" s="328">
        <f t="shared" si="19"/>
        <v>51566.401834</v>
      </c>
      <c r="L79" s="553">
        <f t="shared" si="15"/>
        <v>56287.65170826</v>
      </c>
      <c r="M79" s="553">
        <f t="shared" si="20"/>
        <v>52597.72987068</v>
      </c>
    </row>
    <row r="80" spans="1:13" ht="18">
      <c r="A80" s="464"/>
      <c r="B80" s="256">
        <v>54287</v>
      </c>
      <c r="C80" s="256">
        <v>50693</v>
      </c>
      <c r="D80" s="258">
        <f t="shared" si="16"/>
        <v>54829.87</v>
      </c>
      <c r="E80" s="258">
        <f t="shared" si="16"/>
        <v>51199.93</v>
      </c>
      <c r="F80" s="258">
        <f t="shared" si="17"/>
        <v>56474.7661</v>
      </c>
      <c r="G80" s="258">
        <f t="shared" si="17"/>
        <v>52735.9279</v>
      </c>
      <c r="H80" s="328">
        <f t="shared" si="18"/>
        <v>57039.513761</v>
      </c>
      <c r="I80" s="328">
        <f t="shared" si="19"/>
        <v>53263.287179000006</v>
      </c>
      <c r="L80" s="553">
        <f t="shared" si="15"/>
        <v>58180.304036220004</v>
      </c>
      <c r="M80" s="553">
        <f t="shared" si="20"/>
        <v>54328.552922580006</v>
      </c>
    </row>
    <row r="81" spans="1:13" ht="18">
      <c r="A81" s="464"/>
      <c r="B81" s="256">
        <v>56093</v>
      </c>
      <c r="C81" s="256">
        <v>52521</v>
      </c>
      <c r="D81" s="258">
        <f t="shared" si="16"/>
        <v>56653.93</v>
      </c>
      <c r="E81" s="258">
        <f t="shared" si="16"/>
        <v>53046.21</v>
      </c>
      <c r="F81" s="258">
        <f t="shared" si="17"/>
        <v>58353.547900000005</v>
      </c>
      <c r="G81" s="258">
        <f t="shared" si="17"/>
        <v>54637.5963</v>
      </c>
      <c r="H81" s="328">
        <f t="shared" si="18"/>
        <v>58937.083379</v>
      </c>
      <c r="I81" s="328">
        <f t="shared" si="19"/>
        <v>55183.972262999996</v>
      </c>
      <c r="L81" s="553">
        <f t="shared" si="15"/>
        <v>60115.82504658</v>
      </c>
      <c r="M81" s="553">
        <f t="shared" si="20"/>
        <v>56287.65170826</v>
      </c>
    </row>
    <row r="82" spans="1:13" ht="18">
      <c r="A82" s="464"/>
      <c r="B82" s="256">
        <v>57877</v>
      </c>
      <c r="C82" s="256">
        <v>54287</v>
      </c>
      <c r="D82" s="258">
        <f t="shared" si="16"/>
        <v>58455.770000000004</v>
      </c>
      <c r="E82" s="258">
        <f t="shared" si="16"/>
        <v>54829.87</v>
      </c>
      <c r="F82" s="258">
        <f t="shared" si="17"/>
        <v>60209.443100000004</v>
      </c>
      <c r="G82" s="258">
        <f t="shared" si="17"/>
        <v>56474.7661</v>
      </c>
      <c r="H82" s="328">
        <f t="shared" si="18"/>
        <v>60811.537531</v>
      </c>
      <c r="I82" s="328">
        <f t="shared" si="19"/>
        <v>57039.513761</v>
      </c>
      <c r="L82" s="553">
        <f t="shared" si="15"/>
        <v>62027.76828162</v>
      </c>
      <c r="M82" s="553">
        <f t="shared" si="20"/>
        <v>58180.304036220004</v>
      </c>
    </row>
    <row r="83" spans="1:13" ht="18">
      <c r="A83" s="464"/>
      <c r="B83" s="256">
        <v>59725</v>
      </c>
      <c r="C83" s="256">
        <v>56093</v>
      </c>
      <c r="D83" s="258">
        <f t="shared" si="16"/>
        <v>60322.25</v>
      </c>
      <c r="E83" s="258">
        <f t="shared" si="16"/>
        <v>56653.93</v>
      </c>
      <c r="F83" s="258">
        <f t="shared" si="17"/>
        <v>62131.9175</v>
      </c>
      <c r="G83" s="258">
        <f t="shared" si="17"/>
        <v>58353.547900000005</v>
      </c>
      <c r="H83" s="328">
        <f t="shared" si="18"/>
        <v>62753.23667500001</v>
      </c>
      <c r="I83" s="328">
        <f t="shared" si="19"/>
        <v>58937.083379</v>
      </c>
      <c r="L83" s="553">
        <f t="shared" si="15"/>
        <v>64008.30140850001</v>
      </c>
      <c r="M83" s="553">
        <f t="shared" si="20"/>
        <v>60115.82504658</v>
      </c>
    </row>
    <row r="84" spans="1:13" ht="18">
      <c r="A84" s="464"/>
      <c r="B84" s="257"/>
      <c r="C84" s="256">
        <v>57877</v>
      </c>
      <c r="D84" s="258"/>
      <c r="E84" s="258">
        <f t="shared" si="16"/>
        <v>58455.770000000004</v>
      </c>
      <c r="F84" s="258"/>
      <c r="G84" s="258">
        <f t="shared" si="17"/>
        <v>60209.443100000004</v>
      </c>
      <c r="H84" s="328"/>
      <c r="I84" s="328">
        <f t="shared" si="19"/>
        <v>60811.537531</v>
      </c>
      <c r="L84" s="553"/>
      <c r="M84" s="553">
        <f t="shared" si="20"/>
        <v>62027.76828162</v>
      </c>
    </row>
    <row r="85" spans="1:13" ht="18">
      <c r="A85" s="464"/>
      <c r="B85" s="257"/>
      <c r="C85" s="256">
        <v>59725</v>
      </c>
      <c r="D85" s="258"/>
      <c r="E85" s="258">
        <f t="shared" si="16"/>
        <v>60322.25</v>
      </c>
      <c r="F85" s="258"/>
      <c r="G85" s="258">
        <f t="shared" si="17"/>
        <v>62131.9175</v>
      </c>
      <c r="H85" s="328"/>
      <c r="I85" s="328">
        <f t="shared" si="19"/>
        <v>62753.23667500001</v>
      </c>
      <c r="L85" s="553"/>
      <c r="M85" s="553">
        <f t="shared" si="20"/>
        <v>64008.30140850001</v>
      </c>
    </row>
    <row r="86" spans="1:13" ht="16.5" customHeight="1">
      <c r="A86" s="477" t="s">
        <v>300</v>
      </c>
      <c r="B86" s="272">
        <v>60879</v>
      </c>
      <c r="C86" s="272">
        <v>60879</v>
      </c>
      <c r="D86" s="308">
        <f t="shared" si="16"/>
        <v>61487.79</v>
      </c>
      <c r="E86" s="308">
        <f t="shared" si="16"/>
        <v>61487.79</v>
      </c>
      <c r="F86" s="308">
        <f t="shared" si="17"/>
        <v>63332.4237</v>
      </c>
      <c r="G86" s="308">
        <f t="shared" si="17"/>
        <v>63332.4237</v>
      </c>
      <c r="H86" s="314">
        <f>IF(F86*0.01&lt;500,F86+500,F86*1.01)</f>
        <v>63965.747937</v>
      </c>
      <c r="I86" s="314">
        <f t="shared" si="19"/>
        <v>63965.747937</v>
      </c>
      <c r="L86" s="553">
        <f>H86*1.02</f>
        <v>65245.062895740004</v>
      </c>
      <c r="M86" s="553">
        <f t="shared" si="20"/>
        <v>65245.062895740004</v>
      </c>
    </row>
    <row r="87" spans="1:13" s="557" customFormat="1" ht="18">
      <c r="A87" s="465" t="s">
        <v>147</v>
      </c>
      <c r="B87" s="560"/>
      <c r="C87" s="263"/>
      <c r="D87" s="262"/>
      <c r="E87" s="263"/>
      <c r="F87" s="262"/>
      <c r="G87" s="262"/>
      <c r="H87" s="317"/>
      <c r="I87" s="317"/>
      <c r="L87" s="556"/>
      <c r="M87" s="556"/>
    </row>
    <row r="88" spans="1:13" ht="18">
      <c r="A88" s="464" t="s">
        <v>215</v>
      </c>
      <c r="B88" s="306">
        <v>631.15</v>
      </c>
      <c r="C88" s="306">
        <v>576.65</v>
      </c>
      <c r="D88" s="307">
        <f t="shared" si="16"/>
        <v>637.4615</v>
      </c>
      <c r="E88" s="307">
        <f t="shared" si="16"/>
        <v>582.4164999999999</v>
      </c>
      <c r="F88" s="307">
        <f t="shared" si="17"/>
        <v>656.585345</v>
      </c>
      <c r="G88" s="307">
        <f t="shared" si="17"/>
        <v>599.8889949999999</v>
      </c>
      <c r="H88" s="299">
        <f>IF(F88*0.01&lt;9.58,F88+9.58,F88*1.01)</f>
        <v>666.165345</v>
      </c>
      <c r="I88" s="299">
        <f>IF(G88*0.01&lt;9.58,G88+9.58,G88*1.01)</f>
        <v>609.468995</v>
      </c>
      <c r="L88" s="564">
        <f aca="true" t="shared" si="21" ref="L88:L100">H88*1.02</f>
        <v>679.4886519</v>
      </c>
      <c r="M88" s="564">
        <f aca="true" t="shared" si="22" ref="M88:M100">I88*1.02</f>
        <v>621.6583749</v>
      </c>
    </row>
    <row r="89" spans="1:13" ht="18">
      <c r="A89" s="464" t="s">
        <v>91</v>
      </c>
      <c r="B89" s="306">
        <v>634.46</v>
      </c>
      <c r="C89" s="306">
        <v>589.73</v>
      </c>
      <c r="D89" s="307">
        <f t="shared" si="16"/>
        <v>640.8046</v>
      </c>
      <c r="E89" s="307">
        <f t="shared" si="16"/>
        <v>595.6273</v>
      </c>
      <c r="F89" s="307">
        <f t="shared" si="17"/>
        <v>660.0287380000001</v>
      </c>
      <c r="G89" s="307">
        <f t="shared" si="17"/>
        <v>613.496119</v>
      </c>
      <c r="H89" s="299">
        <f aca="true" t="shared" si="23" ref="H89:I102">IF(F89*0.01&lt;9.58,F89+9.58,F89*1.01)</f>
        <v>669.6087380000001</v>
      </c>
      <c r="I89" s="299">
        <f t="shared" si="23"/>
        <v>623.0761190000001</v>
      </c>
      <c r="L89" s="564">
        <f t="shared" si="21"/>
        <v>683.0009127600001</v>
      </c>
      <c r="M89" s="564">
        <f t="shared" si="22"/>
        <v>635.5376413800001</v>
      </c>
    </row>
    <row r="90" spans="1:13" ht="18">
      <c r="A90" s="464" t="s">
        <v>281</v>
      </c>
      <c r="B90" s="306">
        <v>637.59</v>
      </c>
      <c r="C90" s="306">
        <v>631.15</v>
      </c>
      <c r="D90" s="307">
        <f t="shared" si="16"/>
        <v>643.9659</v>
      </c>
      <c r="E90" s="307">
        <f t="shared" si="16"/>
        <v>637.4615</v>
      </c>
      <c r="F90" s="307">
        <f t="shared" si="17"/>
        <v>663.284877</v>
      </c>
      <c r="G90" s="307">
        <f t="shared" si="17"/>
        <v>656.585345</v>
      </c>
      <c r="H90" s="299">
        <f t="shared" si="23"/>
        <v>672.8648770000001</v>
      </c>
      <c r="I90" s="299">
        <f t="shared" si="23"/>
        <v>666.165345</v>
      </c>
      <c r="L90" s="564">
        <f t="shared" si="21"/>
        <v>686.3221745400001</v>
      </c>
      <c r="M90" s="564">
        <f t="shared" si="22"/>
        <v>679.4886519</v>
      </c>
    </row>
    <row r="91" spans="1:13" ht="18">
      <c r="A91" s="464" t="s">
        <v>282</v>
      </c>
      <c r="B91" s="306">
        <v>637.59</v>
      </c>
      <c r="C91" s="306">
        <v>634.46</v>
      </c>
      <c r="D91" s="307">
        <f t="shared" si="16"/>
        <v>643.9659</v>
      </c>
      <c r="E91" s="307">
        <f t="shared" si="16"/>
        <v>640.8046</v>
      </c>
      <c r="F91" s="307">
        <f t="shared" si="17"/>
        <v>663.284877</v>
      </c>
      <c r="G91" s="307">
        <f t="shared" si="17"/>
        <v>660.0287380000001</v>
      </c>
      <c r="H91" s="299">
        <f t="shared" si="23"/>
        <v>672.8648770000001</v>
      </c>
      <c r="I91" s="299">
        <f t="shared" si="23"/>
        <v>669.6087380000001</v>
      </c>
      <c r="L91" s="564">
        <f t="shared" si="21"/>
        <v>686.3221745400001</v>
      </c>
      <c r="M91" s="564">
        <f t="shared" si="22"/>
        <v>683.0009127600001</v>
      </c>
    </row>
    <row r="92" spans="1:13" ht="18">
      <c r="A92" s="464" t="s">
        <v>283</v>
      </c>
      <c r="B92" s="306">
        <v>637.84</v>
      </c>
      <c r="C92" s="306">
        <v>637.59</v>
      </c>
      <c r="D92" s="307">
        <f t="shared" si="16"/>
        <v>644.2184000000001</v>
      </c>
      <c r="E92" s="307">
        <f t="shared" si="16"/>
        <v>643.9659</v>
      </c>
      <c r="F92" s="307">
        <f t="shared" si="17"/>
        <v>663.5449520000001</v>
      </c>
      <c r="G92" s="307">
        <f t="shared" si="17"/>
        <v>663.284877</v>
      </c>
      <c r="H92" s="299">
        <f t="shared" si="23"/>
        <v>673.1249520000001</v>
      </c>
      <c r="I92" s="299">
        <f t="shared" si="23"/>
        <v>672.8648770000001</v>
      </c>
      <c r="L92" s="564">
        <f t="shared" si="21"/>
        <v>686.5874510400001</v>
      </c>
      <c r="M92" s="564">
        <f t="shared" si="22"/>
        <v>686.3221745400001</v>
      </c>
    </row>
    <row r="93" spans="1:13" ht="18">
      <c r="A93" s="464" t="s">
        <v>284</v>
      </c>
      <c r="B93" s="306">
        <v>639.63</v>
      </c>
      <c r="C93" s="306">
        <v>637.59</v>
      </c>
      <c r="D93" s="307">
        <f t="shared" si="16"/>
        <v>646.0263</v>
      </c>
      <c r="E93" s="307">
        <f t="shared" si="16"/>
        <v>643.9659</v>
      </c>
      <c r="F93" s="307">
        <f t="shared" si="17"/>
        <v>665.407089</v>
      </c>
      <c r="G93" s="307">
        <f t="shared" si="17"/>
        <v>663.284877</v>
      </c>
      <c r="H93" s="299">
        <f t="shared" si="23"/>
        <v>674.9870890000001</v>
      </c>
      <c r="I93" s="299">
        <f t="shared" si="23"/>
        <v>672.8648770000001</v>
      </c>
      <c r="L93" s="564">
        <f t="shared" si="21"/>
        <v>688.4868307800001</v>
      </c>
      <c r="M93" s="564">
        <f t="shared" si="22"/>
        <v>686.3221745400001</v>
      </c>
    </row>
    <row r="94" spans="1:13" ht="18">
      <c r="A94" s="464" t="s">
        <v>285</v>
      </c>
      <c r="B94" s="306">
        <v>641.37</v>
      </c>
      <c r="C94" s="306">
        <v>637.84</v>
      </c>
      <c r="D94" s="307">
        <f t="shared" si="16"/>
        <v>647.7837</v>
      </c>
      <c r="E94" s="307">
        <f t="shared" si="16"/>
        <v>644.2184000000001</v>
      </c>
      <c r="F94" s="307">
        <f t="shared" si="17"/>
        <v>667.217211</v>
      </c>
      <c r="G94" s="307">
        <f t="shared" si="17"/>
        <v>663.5449520000001</v>
      </c>
      <c r="H94" s="299">
        <f t="shared" si="23"/>
        <v>676.7972110000001</v>
      </c>
      <c r="I94" s="299">
        <f t="shared" si="23"/>
        <v>673.1249520000001</v>
      </c>
      <c r="L94" s="564">
        <f t="shared" si="21"/>
        <v>690.3331552200001</v>
      </c>
      <c r="M94" s="564">
        <f t="shared" si="22"/>
        <v>686.5874510400001</v>
      </c>
    </row>
    <row r="95" spans="1:13" ht="18">
      <c r="A95" s="464" t="s">
        <v>286</v>
      </c>
      <c r="B95" s="306">
        <v>643.25</v>
      </c>
      <c r="C95" s="306">
        <v>639.63</v>
      </c>
      <c r="D95" s="307">
        <f t="shared" si="16"/>
        <v>649.6825</v>
      </c>
      <c r="E95" s="307">
        <f t="shared" si="16"/>
        <v>646.0263</v>
      </c>
      <c r="F95" s="307">
        <f t="shared" si="17"/>
        <v>669.1729750000001</v>
      </c>
      <c r="G95" s="307">
        <f t="shared" si="17"/>
        <v>665.407089</v>
      </c>
      <c r="H95" s="299">
        <f t="shared" si="23"/>
        <v>678.7529750000001</v>
      </c>
      <c r="I95" s="299">
        <f t="shared" si="23"/>
        <v>674.9870890000001</v>
      </c>
      <c r="L95" s="564">
        <f t="shared" si="21"/>
        <v>692.3280345000002</v>
      </c>
      <c r="M95" s="564">
        <f t="shared" si="22"/>
        <v>688.4868307800001</v>
      </c>
    </row>
    <row r="96" spans="1:13" ht="18">
      <c r="A96" s="464" t="s">
        <v>287</v>
      </c>
      <c r="B96" s="306">
        <v>645.05</v>
      </c>
      <c r="C96" s="306">
        <v>641.37</v>
      </c>
      <c r="D96" s="307">
        <f t="shared" si="16"/>
        <v>651.5005</v>
      </c>
      <c r="E96" s="307">
        <f t="shared" si="16"/>
        <v>647.7837</v>
      </c>
      <c r="F96" s="307">
        <f t="shared" si="17"/>
        <v>671.045515</v>
      </c>
      <c r="G96" s="307">
        <f t="shared" si="17"/>
        <v>667.217211</v>
      </c>
      <c r="H96" s="299">
        <f t="shared" si="23"/>
        <v>680.6255150000001</v>
      </c>
      <c r="I96" s="299">
        <f t="shared" si="23"/>
        <v>676.7972110000001</v>
      </c>
      <c r="L96" s="564">
        <f t="shared" si="21"/>
        <v>694.2380253000001</v>
      </c>
      <c r="M96" s="564">
        <f t="shared" si="22"/>
        <v>690.3331552200001</v>
      </c>
    </row>
    <row r="97" spans="1:13" ht="18">
      <c r="A97" s="464" t="s">
        <v>288</v>
      </c>
      <c r="B97" s="306">
        <v>646.92</v>
      </c>
      <c r="C97" s="306">
        <v>643.25</v>
      </c>
      <c r="D97" s="307">
        <f t="shared" si="16"/>
        <v>653.3892</v>
      </c>
      <c r="E97" s="307">
        <f t="shared" si="16"/>
        <v>649.6825</v>
      </c>
      <c r="F97" s="307">
        <f t="shared" si="17"/>
        <v>672.990876</v>
      </c>
      <c r="G97" s="307">
        <f t="shared" si="17"/>
        <v>669.1729750000001</v>
      </c>
      <c r="H97" s="427">
        <f t="shared" si="23"/>
        <v>682.570876</v>
      </c>
      <c r="I97" s="427">
        <f t="shared" si="23"/>
        <v>678.7529750000001</v>
      </c>
      <c r="L97" s="564">
        <f t="shared" si="21"/>
        <v>696.22229352</v>
      </c>
      <c r="M97" s="564">
        <f t="shared" si="22"/>
        <v>692.3280345000002</v>
      </c>
    </row>
    <row r="98" spans="1:13" ht="18">
      <c r="A98" s="464" t="s">
        <v>289</v>
      </c>
      <c r="B98" s="306">
        <v>648.9</v>
      </c>
      <c r="C98" s="306">
        <v>645.05</v>
      </c>
      <c r="D98" s="307">
        <f t="shared" si="16"/>
        <v>655.389</v>
      </c>
      <c r="E98" s="307">
        <f t="shared" si="16"/>
        <v>651.5005</v>
      </c>
      <c r="F98" s="307">
        <f t="shared" si="17"/>
        <v>675.0506700000001</v>
      </c>
      <c r="G98" s="307">
        <f t="shared" si="17"/>
        <v>671.045515</v>
      </c>
      <c r="H98" s="427">
        <f t="shared" si="23"/>
        <v>684.6306700000001</v>
      </c>
      <c r="I98" s="427">
        <f t="shared" si="23"/>
        <v>680.6255150000001</v>
      </c>
      <c r="L98" s="564">
        <f t="shared" si="21"/>
        <v>698.3232834000002</v>
      </c>
      <c r="M98" s="564">
        <f t="shared" si="22"/>
        <v>694.2380253000001</v>
      </c>
    </row>
    <row r="99" spans="1:13" ht="18">
      <c r="A99" s="464" t="s">
        <v>290</v>
      </c>
      <c r="B99" s="306">
        <v>650.88</v>
      </c>
      <c r="C99" s="306">
        <v>646.92</v>
      </c>
      <c r="D99" s="307">
        <f t="shared" si="16"/>
        <v>657.3888</v>
      </c>
      <c r="E99" s="307">
        <f t="shared" si="16"/>
        <v>653.3892</v>
      </c>
      <c r="F99" s="307">
        <f t="shared" si="17"/>
        <v>677.110464</v>
      </c>
      <c r="G99" s="307">
        <f t="shared" si="17"/>
        <v>672.990876</v>
      </c>
      <c r="H99" s="427">
        <f t="shared" si="23"/>
        <v>686.690464</v>
      </c>
      <c r="I99" s="427">
        <f t="shared" si="23"/>
        <v>682.570876</v>
      </c>
      <c r="L99" s="564">
        <f t="shared" si="21"/>
        <v>700.4242732800001</v>
      </c>
      <c r="M99" s="564">
        <f t="shared" si="22"/>
        <v>696.22229352</v>
      </c>
    </row>
    <row r="100" spans="1:13" ht="18">
      <c r="A100" s="464" t="s">
        <v>291</v>
      </c>
      <c r="B100" s="306">
        <v>652.74</v>
      </c>
      <c r="C100" s="306">
        <v>648.9</v>
      </c>
      <c r="D100" s="307">
        <f t="shared" si="16"/>
        <v>659.2674000000001</v>
      </c>
      <c r="E100" s="307">
        <f t="shared" si="16"/>
        <v>655.389</v>
      </c>
      <c r="F100" s="307">
        <f t="shared" si="17"/>
        <v>679.045422</v>
      </c>
      <c r="G100" s="307">
        <f t="shared" si="17"/>
        <v>675.0506700000001</v>
      </c>
      <c r="H100" s="427">
        <f t="shared" si="23"/>
        <v>688.6254220000001</v>
      </c>
      <c r="I100" s="427">
        <f t="shared" si="23"/>
        <v>684.6306700000001</v>
      </c>
      <c r="L100" s="564">
        <f t="shared" si="21"/>
        <v>702.3979304400001</v>
      </c>
      <c r="M100" s="564">
        <f t="shared" si="22"/>
        <v>698.3232834000002</v>
      </c>
    </row>
    <row r="101" spans="1:13" ht="18">
      <c r="A101" s="464"/>
      <c r="B101" s="257"/>
      <c r="C101" s="306">
        <v>650.88</v>
      </c>
      <c r="D101" s="258"/>
      <c r="E101" s="307">
        <f t="shared" si="16"/>
        <v>657.3888</v>
      </c>
      <c r="F101" s="307"/>
      <c r="G101" s="307">
        <f t="shared" si="17"/>
        <v>677.110464</v>
      </c>
      <c r="H101" s="427"/>
      <c r="I101" s="427">
        <f t="shared" si="23"/>
        <v>686.690464</v>
      </c>
      <c r="L101" s="564"/>
      <c r="M101" s="564">
        <f>I101*1.02</f>
        <v>700.4242732800001</v>
      </c>
    </row>
    <row r="102" spans="1:13" ht="18">
      <c r="A102" s="467"/>
      <c r="B102" s="274"/>
      <c r="C102" s="297">
        <v>652.74</v>
      </c>
      <c r="D102" s="308"/>
      <c r="E102" s="558">
        <f t="shared" si="16"/>
        <v>659.2674000000001</v>
      </c>
      <c r="F102" s="558"/>
      <c r="G102" s="558">
        <f t="shared" si="17"/>
        <v>679.045422</v>
      </c>
      <c r="H102" s="559"/>
      <c r="I102" s="559">
        <f t="shared" si="23"/>
        <v>688.6254220000001</v>
      </c>
      <c r="L102" s="564"/>
      <c r="M102" s="564">
        <f>I102*1.02</f>
        <v>702.3979304400001</v>
      </c>
    </row>
    <row r="103" spans="1:13" s="557" customFormat="1" ht="18">
      <c r="A103" s="465" t="s">
        <v>301</v>
      </c>
      <c r="B103" s="260">
        <v>44133</v>
      </c>
      <c r="C103" s="263"/>
      <c r="D103" s="262">
        <f t="shared" si="16"/>
        <v>44574.33</v>
      </c>
      <c r="E103" s="262"/>
      <c r="F103" s="262">
        <f t="shared" si="17"/>
        <v>45911.5599</v>
      </c>
      <c r="G103" s="262"/>
      <c r="H103" s="317">
        <f aca="true" t="shared" si="24" ref="H103:H120">IF(F103*0.01&lt;500,F103+500,F103*1.01)</f>
        <v>46411.5599</v>
      </c>
      <c r="I103" s="317"/>
      <c r="L103" s="556">
        <f aca="true" t="shared" si="25" ref="L103:L120">H103*1.02</f>
        <v>47339.791098</v>
      </c>
      <c r="M103" s="556"/>
    </row>
    <row r="104" spans="1:13" ht="18">
      <c r="A104" s="464"/>
      <c r="B104" s="256">
        <v>45521</v>
      </c>
      <c r="C104" s="257"/>
      <c r="D104" s="258">
        <f t="shared" si="16"/>
        <v>45976.21</v>
      </c>
      <c r="E104" s="257"/>
      <c r="F104" s="258">
        <f t="shared" si="17"/>
        <v>47355.4963</v>
      </c>
      <c r="G104" s="258"/>
      <c r="H104" s="328">
        <f t="shared" si="24"/>
        <v>47855.4963</v>
      </c>
      <c r="I104" s="328"/>
      <c r="L104" s="553">
        <f t="shared" si="25"/>
        <v>48812.606225999996</v>
      </c>
      <c r="M104" s="553"/>
    </row>
    <row r="105" spans="1:13" ht="18">
      <c r="A105" s="464"/>
      <c r="B105" s="256">
        <v>46909</v>
      </c>
      <c r="C105" s="257"/>
      <c r="D105" s="258">
        <f t="shared" si="16"/>
        <v>47378.090000000004</v>
      </c>
      <c r="E105" s="257"/>
      <c r="F105" s="258">
        <f t="shared" si="17"/>
        <v>48799.432700000005</v>
      </c>
      <c r="G105" s="258"/>
      <c r="H105" s="328">
        <f t="shared" si="24"/>
        <v>49299.432700000005</v>
      </c>
      <c r="I105" s="328"/>
      <c r="L105" s="553">
        <f t="shared" si="25"/>
        <v>50285.421354000006</v>
      </c>
      <c r="M105" s="553"/>
    </row>
    <row r="106" spans="1:13" ht="18">
      <c r="A106" s="464"/>
      <c r="B106" s="256">
        <v>48298</v>
      </c>
      <c r="C106" s="257"/>
      <c r="D106" s="258">
        <f t="shared" si="16"/>
        <v>48780.98</v>
      </c>
      <c r="E106" s="257"/>
      <c r="F106" s="258">
        <f t="shared" si="17"/>
        <v>50244.409400000004</v>
      </c>
      <c r="G106" s="258"/>
      <c r="H106" s="328">
        <f t="shared" si="24"/>
        <v>50746.853494</v>
      </c>
      <c r="I106" s="328"/>
      <c r="L106" s="553">
        <f t="shared" si="25"/>
        <v>51761.79056388</v>
      </c>
      <c r="M106" s="553"/>
    </row>
    <row r="107" spans="1:13" ht="18">
      <c r="A107" s="464"/>
      <c r="B107" s="256">
        <v>49686</v>
      </c>
      <c r="C107" s="257"/>
      <c r="D107" s="258">
        <f t="shared" si="16"/>
        <v>50182.86</v>
      </c>
      <c r="E107" s="257"/>
      <c r="F107" s="258">
        <f t="shared" si="17"/>
        <v>51688.3458</v>
      </c>
      <c r="G107" s="258"/>
      <c r="H107" s="328">
        <f t="shared" si="24"/>
        <v>52205.22925800001</v>
      </c>
      <c r="I107" s="328"/>
      <c r="L107" s="553">
        <f t="shared" si="25"/>
        <v>53249.333843160006</v>
      </c>
      <c r="M107" s="553"/>
    </row>
    <row r="108" spans="1:13" ht="18">
      <c r="A108" s="464" t="s">
        <v>14</v>
      </c>
      <c r="B108" s="256">
        <v>51302</v>
      </c>
      <c r="C108" s="257"/>
      <c r="D108" s="258">
        <f t="shared" si="16"/>
        <v>51815.020000000004</v>
      </c>
      <c r="E108" s="257"/>
      <c r="F108" s="258">
        <f t="shared" si="17"/>
        <v>53369.47060000001</v>
      </c>
      <c r="G108" s="258"/>
      <c r="H108" s="328">
        <f t="shared" si="24"/>
        <v>53903.16530600001</v>
      </c>
      <c r="I108" s="328"/>
      <c r="L108" s="553">
        <f t="shared" si="25"/>
        <v>54981.22861212001</v>
      </c>
      <c r="M108" s="553"/>
    </row>
    <row r="109" spans="1:13" ht="18">
      <c r="A109" s="467" t="s">
        <v>15</v>
      </c>
      <c r="B109" s="272">
        <v>52925</v>
      </c>
      <c r="C109" s="274"/>
      <c r="D109" s="308">
        <f t="shared" si="16"/>
        <v>53454.25</v>
      </c>
      <c r="E109" s="274"/>
      <c r="F109" s="308">
        <f t="shared" si="17"/>
        <v>55057.8775</v>
      </c>
      <c r="G109" s="308"/>
      <c r="H109" s="314">
        <f t="shared" si="24"/>
        <v>55608.456275000004</v>
      </c>
      <c r="I109" s="314"/>
      <c r="L109" s="553">
        <f t="shared" si="25"/>
        <v>56720.62540050001</v>
      </c>
      <c r="M109" s="553"/>
    </row>
    <row r="110" spans="1:13" s="557" customFormat="1" ht="18">
      <c r="A110" s="465" t="s">
        <v>302</v>
      </c>
      <c r="B110" s="260">
        <v>51340</v>
      </c>
      <c r="C110" s="263"/>
      <c r="D110" s="262">
        <f t="shared" si="16"/>
        <v>51853.4</v>
      </c>
      <c r="E110" s="263"/>
      <c r="F110" s="262">
        <f t="shared" si="17"/>
        <v>53409.002</v>
      </c>
      <c r="G110" s="262"/>
      <c r="H110" s="317">
        <f t="shared" si="24"/>
        <v>53943.092020000004</v>
      </c>
      <c r="I110" s="317"/>
      <c r="L110" s="556">
        <f t="shared" si="25"/>
        <v>55021.953860400004</v>
      </c>
      <c r="M110" s="556"/>
    </row>
    <row r="111" spans="1:13" ht="18">
      <c r="A111" s="464"/>
      <c r="B111" s="256">
        <v>52595</v>
      </c>
      <c r="C111" s="257"/>
      <c r="D111" s="258">
        <f t="shared" si="16"/>
        <v>53120.95</v>
      </c>
      <c r="E111" s="257"/>
      <c r="F111" s="258">
        <f t="shared" si="17"/>
        <v>54714.578499999996</v>
      </c>
      <c r="G111" s="258"/>
      <c r="H111" s="328">
        <f t="shared" si="24"/>
        <v>55261.724285</v>
      </c>
      <c r="I111" s="328"/>
      <c r="L111" s="553">
        <f t="shared" si="25"/>
        <v>56366.958770699996</v>
      </c>
      <c r="M111" s="553"/>
    </row>
    <row r="112" spans="1:13" ht="18">
      <c r="A112" s="464"/>
      <c r="B112" s="256">
        <v>54062</v>
      </c>
      <c r="C112" s="257"/>
      <c r="D112" s="258">
        <f t="shared" si="16"/>
        <v>54602.62</v>
      </c>
      <c r="E112" s="257"/>
      <c r="F112" s="258">
        <f t="shared" si="17"/>
        <v>56240.6986</v>
      </c>
      <c r="G112" s="258"/>
      <c r="H112" s="328">
        <f t="shared" si="24"/>
        <v>56803.105586000005</v>
      </c>
      <c r="I112" s="328"/>
      <c r="L112" s="553">
        <f t="shared" si="25"/>
        <v>57939.167697720004</v>
      </c>
      <c r="M112" s="553"/>
    </row>
    <row r="113" spans="1:13" ht="18">
      <c r="A113" s="464"/>
      <c r="B113" s="256">
        <v>55534</v>
      </c>
      <c r="C113" s="257"/>
      <c r="D113" s="258">
        <f t="shared" si="16"/>
        <v>56089.340000000004</v>
      </c>
      <c r="E113" s="257"/>
      <c r="F113" s="258">
        <f t="shared" si="17"/>
        <v>57772.020200000006</v>
      </c>
      <c r="G113" s="258"/>
      <c r="H113" s="328">
        <f t="shared" si="24"/>
        <v>58349.74040200001</v>
      </c>
      <c r="I113" s="328"/>
      <c r="L113" s="553">
        <f t="shared" si="25"/>
        <v>59516.73521004001</v>
      </c>
      <c r="M113" s="553"/>
    </row>
    <row r="114" spans="1:13" ht="18">
      <c r="A114" s="464"/>
      <c r="B114" s="256">
        <v>57008</v>
      </c>
      <c r="C114" s="257"/>
      <c r="D114" s="258">
        <f t="shared" si="16"/>
        <v>57578.08</v>
      </c>
      <c r="E114" s="257"/>
      <c r="F114" s="258">
        <f t="shared" si="17"/>
        <v>59305.4224</v>
      </c>
      <c r="G114" s="258"/>
      <c r="H114" s="328">
        <f t="shared" si="24"/>
        <v>59898.476624</v>
      </c>
      <c r="I114" s="328"/>
      <c r="L114" s="553">
        <f t="shared" si="25"/>
        <v>61096.44615648</v>
      </c>
      <c r="M114" s="553"/>
    </row>
    <row r="115" spans="1:13" ht="18">
      <c r="A115" s="464"/>
      <c r="B115" s="256">
        <v>58325</v>
      </c>
      <c r="C115" s="257"/>
      <c r="D115" s="258">
        <f t="shared" si="16"/>
        <v>58908.25</v>
      </c>
      <c r="E115" s="257"/>
      <c r="F115" s="258">
        <f t="shared" si="17"/>
        <v>60675.497500000005</v>
      </c>
      <c r="G115" s="258"/>
      <c r="H115" s="328">
        <f t="shared" si="24"/>
        <v>61282.25247500001</v>
      </c>
      <c r="I115" s="328"/>
      <c r="L115" s="553">
        <f t="shared" si="25"/>
        <v>62507.89752450001</v>
      </c>
      <c r="M115" s="553"/>
    </row>
    <row r="116" spans="1:13" ht="18">
      <c r="A116" s="464"/>
      <c r="B116" s="256">
        <v>59666</v>
      </c>
      <c r="C116" s="257"/>
      <c r="D116" s="258">
        <f t="shared" si="16"/>
        <v>60262.66</v>
      </c>
      <c r="E116" s="257"/>
      <c r="F116" s="258">
        <f t="shared" si="17"/>
        <v>62070.539800000006</v>
      </c>
      <c r="G116" s="258"/>
      <c r="H116" s="328">
        <f t="shared" si="24"/>
        <v>62691.245198000004</v>
      </c>
      <c r="I116" s="328"/>
      <c r="L116" s="553">
        <f t="shared" si="25"/>
        <v>63945.07010196</v>
      </c>
      <c r="M116" s="553"/>
    </row>
    <row r="117" spans="1:13" ht="18">
      <c r="A117" s="464"/>
      <c r="B117" s="256">
        <v>60971</v>
      </c>
      <c r="C117" s="257"/>
      <c r="D117" s="258">
        <f t="shared" si="16"/>
        <v>61580.71</v>
      </c>
      <c r="E117" s="257"/>
      <c r="F117" s="258">
        <f t="shared" si="17"/>
        <v>63428.1313</v>
      </c>
      <c r="G117" s="258"/>
      <c r="H117" s="328">
        <f t="shared" si="24"/>
        <v>64062.412613</v>
      </c>
      <c r="I117" s="328"/>
      <c r="L117" s="553">
        <f t="shared" si="25"/>
        <v>65343.660865260004</v>
      </c>
      <c r="M117" s="553"/>
    </row>
    <row r="118" spans="1:13" ht="18">
      <c r="A118" s="464"/>
      <c r="B118" s="256">
        <v>62270</v>
      </c>
      <c r="C118" s="257"/>
      <c r="D118" s="258">
        <f t="shared" si="16"/>
        <v>62892.7</v>
      </c>
      <c r="E118" s="257"/>
      <c r="F118" s="258">
        <f t="shared" si="17"/>
        <v>64779.481</v>
      </c>
      <c r="G118" s="258"/>
      <c r="H118" s="328">
        <f t="shared" si="24"/>
        <v>65427.27581</v>
      </c>
      <c r="I118" s="328"/>
      <c r="L118" s="553">
        <f t="shared" si="25"/>
        <v>66735.8213262</v>
      </c>
      <c r="M118" s="553"/>
    </row>
    <row r="119" spans="1:13" ht="18">
      <c r="A119" s="464" t="s">
        <v>14</v>
      </c>
      <c r="B119" s="256">
        <v>64502</v>
      </c>
      <c r="C119" s="257"/>
      <c r="D119" s="258">
        <f t="shared" si="16"/>
        <v>65147.020000000004</v>
      </c>
      <c r="E119" s="257"/>
      <c r="F119" s="258">
        <f t="shared" si="17"/>
        <v>67101.4306</v>
      </c>
      <c r="G119" s="258"/>
      <c r="H119" s="328">
        <f t="shared" si="24"/>
        <v>67772.444906</v>
      </c>
      <c r="I119" s="328"/>
      <c r="L119" s="553">
        <f t="shared" si="25"/>
        <v>69127.89380412</v>
      </c>
      <c r="M119" s="553"/>
    </row>
    <row r="120" spans="1:13" ht="18">
      <c r="A120" s="464" t="s">
        <v>15</v>
      </c>
      <c r="B120" s="256">
        <v>66743</v>
      </c>
      <c r="C120" s="257"/>
      <c r="D120" s="258">
        <f t="shared" si="16"/>
        <v>67410.43000000001</v>
      </c>
      <c r="E120" s="257"/>
      <c r="F120" s="258">
        <f t="shared" si="17"/>
        <v>69432.74290000001</v>
      </c>
      <c r="G120" s="258"/>
      <c r="H120" s="328">
        <f t="shared" si="24"/>
        <v>70127.07032900001</v>
      </c>
      <c r="I120" s="328"/>
      <c r="L120" s="553">
        <f t="shared" si="25"/>
        <v>71529.61173558001</v>
      </c>
      <c r="M120" s="553"/>
    </row>
    <row r="121" spans="10:11" ht="15">
      <c r="J121" s="552"/>
      <c r="K121" s="552"/>
    </row>
    <row r="122" spans="10:11" ht="15">
      <c r="J122" s="552"/>
      <c r="K122" s="552"/>
    </row>
    <row r="123" spans="10:11" ht="15">
      <c r="J123" s="552"/>
      <c r="K123" s="552"/>
    </row>
    <row r="124" spans="10:11" ht="15">
      <c r="J124" s="552"/>
      <c r="K124" s="552"/>
    </row>
    <row r="125" spans="10:11" ht="15">
      <c r="J125" s="552"/>
      <c r="K125" s="552"/>
    </row>
    <row r="126" spans="10:11" ht="15">
      <c r="J126" s="552"/>
      <c r="K126" s="552"/>
    </row>
    <row r="127" spans="10:11" ht="15">
      <c r="J127" s="552"/>
      <c r="K127" s="552"/>
    </row>
    <row r="128" spans="10:11" ht="15">
      <c r="J128" s="552"/>
      <c r="K128" s="552"/>
    </row>
    <row r="129" spans="10:11" ht="15">
      <c r="J129" s="552"/>
      <c r="K129" s="552"/>
    </row>
    <row r="130" spans="10:11" ht="15">
      <c r="J130" s="552"/>
      <c r="K130" s="552"/>
    </row>
    <row r="131" spans="10:11" ht="15">
      <c r="J131" s="552"/>
      <c r="K131" s="552"/>
    </row>
    <row r="132" spans="10:11" ht="15">
      <c r="J132" s="552"/>
      <c r="K132" s="552"/>
    </row>
    <row r="133" spans="10:11" ht="15">
      <c r="J133" s="552"/>
      <c r="K133" s="552"/>
    </row>
    <row r="134" spans="10:11" ht="15">
      <c r="J134" s="552"/>
      <c r="K134" s="552"/>
    </row>
    <row r="135" spans="10:11" ht="15">
      <c r="J135" s="552"/>
      <c r="K135" s="552"/>
    </row>
    <row r="136" spans="10:11" ht="15">
      <c r="J136" s="552"/>
      <c r="K136" s="552"/>
    </row>
    <row r="137" spans="10:11" ht="15">
      <c r="J137" s="552"/>
      <c r="K137" s="552"/>
    </row>
    <row r="138" spans="10:11" ht="15">
      <c r="J138" s="552"/>
      <c r="K138" s="552"/>
    </row>
    <row r="139" spans="1:11" ht="20.25" thickBot="1">
      <c r="A139" s="724" t="s">
        <v>324</v>
      </c>
      <c r="B139" s="725"/>
      <c r="C139" s="725"/>
      <c r="D139" s="725"/>
      <c r="E139" s="725"/>
      <c r="F139" s="725"/>
      <c r="G139" s="725"/>
      <c r="H139" s="725"/>
      <c r="I139" s="726"/>
      <c r="J139" s="552"/>
      <c r="K139" s="552"/>
    </row>
    <row r="140" spans="10:11" ht="15.75" thickTop="1">
      <c r="J140" s="552"/>
      <c r="K140" s="552"/>
    </row>
    <row r="141" spans="10:11" ht="15">
      <c r="J141" s="552"/>
      <c r="K141" s="552"/>
    </row>
    <row r="142" spans="10:11" ht="15">
      <c r="J142" s="552"/>
      <c r="K142" s="552"/>
    </row>
    <row r="143" spans="10:11" ht="15">
      <c r="J143" s="552"/>
      <c r="K143" s="552"/>
    </row>
    <row r="144" spans="10:11" ht="15">
      <c r="J144" s="552"/>
      <c r="K144" s="552"/>
    </row>
    <row r="145" spans="10:11" ht="15">
      <c r="J145" s="552"/>
      <c r="K145" s="552"/>
    </row>
    <row r="146" spans="10:11" ht="15">
      <c r="J146" s="552"/>
      <c r="K146" s="552"/>
    </row>
    <row r="147" spans="10:11" ht="15">
      <c r="J147" s="552"/>
      <c r="K147" s="552"/>
    </row>
    <row r="148" spans="10:11" ht="15">
      <c r="J148" s="552"/>
      <c r="K148" s="552"/>
    </row>
    <row r="149" spans="10:11" ht="15">
      <c r="J149" s="552"/>
      <c r="K149" s="552"/>
    </row>
    <row r="150" spans="10:11" ht="15">
      <c r="J150" s="552"/>
      <c r="K150" s="552"/>
    </row>
    <row r="151" spans="10:11" ht="15">
      <c r="J151" s="552"/>
      <c r="K151" s="552"/>
    </row>
    <row r="152" spans="10:11" ht="15">
      <c r="J152" s="552"/>
      <c r="K152" s="552"/>
    </row>
    <row r="153" spans="10:11" ht="15">
      <c r="J153" s="552"/>
      <c r="K153" s="552"/>
    </row>
    <row r="154" spans="10:11" ht="15">
      <c r="J154" s="552"/>
      <c r="K154" s="552"/>
    </row>
    <row r="155" spans="10:11" ht="15">
      <c r="J155" s="552"/>
      <c r="K155" s="552"/>
    </row>
    <row r="156" spans="10:11" ht="15">
      <c r="J156" s="552"/>
      <c r="K156" s="552"/>
    </row>
    <row r="157" spans="10:11" ht="15">
      <c r="J157" s="552"/>
      <c r="K157" s="552"/>
    </row>
    <row r="158" spans="10:11" ht="15">
      <c r="J158" s="552"/>
      <c r="K158" s="552"/>
    </row>
    <row r="159" spans="10:11" ht="15">
      <c r="J159" s="552"/>
      <c r="K159" s="552"/>
    </row>
    <row r="160" spans="10:11" ht="15">
      <c r="J160" s="552"/>
      <c r="K160" s="552"/>
    </row>
    <row r="163" spans="10:11" ht="15">
      <c r="J163" s="344"/>
      <c r="K163" s="344"/>
    </row>
  </sheetData>
  <sheetProtection/>
  <mergeCells count="1">
    <mergeCell ref="A139:I139"/>
  </mergeCells>
  <hyperlinks>
    <hyperlink ref="A139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DDAD"/>
    <pageSetUpPr fitToPage="1"/>
  </sheetPr>
  <dimension ref="A1:K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8.88671875" defaultRowHeight="15"/>
  <cols>
    <col min="1" max="1" width="38.88671875" style="84" customWidth="1"/>
    <col min="2" max="3" width="18.4453125" style="20" hidden="1" customWidth="1"/>
    <col min="4" max="5" width="17.5546875" style="59" hidden="1" customWidth="1"/>
    <col min="6" max="6" width="13.77734375" style="59" hidden="1" customWidth="1"/>
    <col min="7" max="7" width="20.21484375" style="59" hidden="1" customWidth="1"/>
    <col min="8" max="8" width="9.6640625" style="59" bestFit="1" customWidth="1"/>
    <col min="9" max="9" width="21.10546875" style="59" bestFit="1" customWidth="1"/>
    <col min="10" max="11" width="12.99609375" style="20" customWidth="1"/>
    <col min="12" max="16384" width="8.88671875" style="59" customWidth="1"/>
  </cols>
  <sheetData>
    <row r="1" spans="1:11" s="55" customFormat="1" ht="30.75">
      <c r="A1" s="146" t="s">
        <v>51</v>
      </c>
      <c r="B1" s="25">
        <v>44470</v>
      </c>
      <c r="C1" s="41" t="s">
        <v>133</v>
      </c>
      <c r="D1" s="43">
        <v>44593</v>
      </c>
      <c r="E1" s="41" t="s">
        <v>135</v>
      </c>
      <c r="F1" s="209">
        <v>44594</v>
      </c>
      <c r="G1" s="71" t="s">
        <v>154</v>
      </c>
      <c r="H1" s="221">
        <v>44835</v>
      </c>
      <c r="I1" s="221" t="s">
        <v>157</v>
      </c>
      <c r="J1" s="221">
        <v>44986</v>
      </c>
      <c r="K1" s="338" t="s">
        <v>371</v>
      </c>
    </row>
    <row r="2" spans="1:11" ht="15">
      <c r="A2" s="84" t="s">
        <v>50</v>
      </c>
      <c r="J2" s="225"/>
      <c r="K2" s="225"/>
    </row>
    <row r="3" spans="1:11" s="11" customFormat="1" ht="15">
      <c r="A3" s="235" t="s">
        <v>27</v>
      </c>
      <c r="B3" s="53"/>
      <c r="C3" s="53"/>
      <c r="J3" s="225"/>
      <c r="K3" s="225"/>
    </row>
    <row r="4" spans="1:11" s="78" customFormat="1" ht="15">
      <c r="A4" s="597" t="s">
        <v>42</v>
      </c>
      <c r="B4" s="598">
        <v>572.6581670792858</v>
      </c>
      <c r="C4" s="598">
        <v>525.6563973710103</v>
      </c>
      <c r="D4" s="599">
        <f aca="true" t="shared" si="0" ref="D4:E6">B4*1.01</f>
        <v>578.3847487500786</v>
      </c>
      <c r="E4" s="599">
        <f t="shared" si="0"/>
        <v>530.9129613447203</v>
      </c>
      <c r="F4" s="599">
        <f aca="true" t="shared" si="1" ref="F4:G6">D4*1.03</f>
        <v>595.736291212581</v>
      </c>
      <c r="G4" s="599">
        <f t="shared" si="1"/>
        <v>546.840350185062</v>
      </c>
      <c r="H4" s="600">
        <f aca="true" t="shared" si="2" ref="H4:I6">IF(F4*0.01&lt;9.58,F4+9.58,F4*1.01)</f>
        <v>605.3162912125811</v>
      </c>
      <c r="I4" s="600">
        <f t="shared" si="2"/>
        <v>556.420350185062</v>
      </c>
      <c r="J4" s="562">
        <f aca="true" t="shared" si="3" ref="J4:K6">H4*1.02</f>
        <v>617.4226170368327</v>
      </c>
      <c r="K4" s="562">
        <f t="shared" si="3"/>
        <v>567.5487571887633</v>
      </c>
    </row>
    <row r="5" spans="2:11" ht="15">
      <c r="B5" s="29">
        <v>578.8242723625725</v>
      </c>
      <c r="C5" s="29">
        <v>534.066347363167</v>
      </c>
      <c r="D5" s="148">
        <f t="shared" si="0"/>
        <v>584.6125150861983</v>
      </c>
      <c r="E5" s="148">
        <f t="shared" si="0"/>
        <v>539.4070108367987</v>
      </c>
      <c r="F5" s="147">
        <f t="shared" si="1"/>
        <v>602.1508905387842</v>
      </c>
      <c r="G5" s="147">
        <f t="shared" si="1"/>
        <v>555.5892211619026</v>
      </c>
      <c r="H5" s="222">
        <f t="shared" si="2"/>
        <v>611.7308905387843</v>
      </c>
      <c r="I5" s="222">
        <f t="shared" si="2"/>
        <v>565.1692211619027</v>
      </c>
      <c r="J5" s="225">
        <f t="shared" si="3"/>
        <v>623.96550834956</v>
      </c>
      <c r="K5" s="225">
        <f t="shared" si="3"/>
        <v>576.4726055851407</v>
      </c>
    </row>
    <row r="6" spans="2:11" ht="15">
      <c r="B6" s="29">
        <v>584.8975767302242</v>
      </c>
      <c r="C6" s="29">
        <v>572.6581670792858</v>
      </c>
      <c r="D6" s="148">
        <f t="shared" si="0"/>
        <v>590.7465524975264</v>
      </c>
      <c r="E6" s="148">
        <f t="shared" si="0"/>
        <v>578.3847487500786</v>
      </c>
      <c r="F6" s="147">
        <f t="shared" si="1"/>
        <v>608.4689490724522</v>
      </c>
      <c r="G6" s="147">
        <f t="shared" si="1"/>
        <v>595.736291212581</v>
      </c>
      <c r="H6" s="222">
        <f t="shared" si="2"/>
        <v>618.0489490724523</v>
      </c>
      <c r="I6" s="222">
        <f t="shared" si="2"/>
        <v>605.3162912125811</v>
      </c>
      <c r="J6" s="225">
        <f t="shared" si="3"/>
        <v>630.4099280539014</v>
      </c>
      <c r="K6" s="225">
        <f t="shared" si="3"/>
        <v>617.4226170368327</v>
      </c>
    </row>
    <row r="7" spans="2:11" ht="15">
      <c r="B7" s="29"/>
      <c r="C7" s="29">
        <v>578.8242723625725</v>
      </c>
      <c r="D7" s="148"/>
      <c r="E7" s="148">
        <f>C7*1.01</f>
        <v>584.6125150861983</v>
      </c>
      <c r="F7" s="147"/>
      <c r="G7" s="147">
        <f>E7*1.03</f>
        <v>602.1508905387842</v>
      </c>
      <c r="I7" s="222">
        <f>IF(G7*0.01&lt;9.58,G7+9.58,G7*1.01)</f>
        <v>611.7308905387843</v>
      </c>
      <c r="J7" s="225"/>
      <c r="K7" s="225">
        <f>I7*1.02</f>
        <v>623.96550834956</v>
      </c>
    </row>
    <row r="8" spans="2:11" ht="15">
      <c r="B8" s="29"/>
      <c r="C8" s="29">
        <v>584.8975767302242</v>
      </c>
      <c r="D8" s="148"/>
      <c r="E8" s="148">
        <f>C8*1.01</f>
        <v>590.7465524975264</v>
      </c>
      <c r="F8" s="147"/>
      <c r="G8" s="147">
        <f>E8*1.03</f>
        <v>608.4689490724522</v>
      </c>
      <c r="I8" s="222">
        <f>IF(G8*0.01&lt;9.58,G8+9.58,G8*1.01)</f>
        <v>618.0489490724523</v>
      </c>
      <c r="J8" s="225"/>
      <c r="K8" s="225">
        <f>I8*1.02</f>
        <v>630.4099280539014</v>
      </c>
    </row>
    <row r="9" spans="10:11" ht="15">
      <c r="J9" s="225"/>
      <c r="K9" s="225"/>
    </row>
    <row r="10" spans="10:11" ht="15">
      <c r="J10" s="225"/>
      <c r="K10" s="225"/>
    </row>
    <row r="11" spans="10:11" ht="15">
      <c r="J11" s="225"/>
      <c r="K11" s="225"/>
    </row>
    <row r="12" spans="10:11" ht="15">
      <c r="J12" s="225"/>
      <c r="K12" s="225"/>
    </row>
    <row r="13" spans="10:11" ht="15">
      <c r="J13" s="225"/>
      <c r="K13" s="225"/>
    </row>
    <row r="14" spans="10:11" ht="15">
      <c r="J14" s="225"/>
      <c r="K14" s="225"/>
    </row>
    <row r="15" spans="10:11" ht="15">
      <c r="J15" s="225"/>
      <c r="K15" s="225"/>
    </row>
    <row r="16" spans="10:11" ht="15">
      <c r="J16" s="225"/>
      <c r="K16" s="225"/>
    </row>
    <row r="17" spans="10:11" ht="15">
      <c r="J17" s="225"/>
      <c r="K17" s="225"/>
    </row>
    <row r="18" spans="10:11" ht="15">
      <c r="J18" s="225"/>
      <c r="K18" s="225"/>
    </row>
    <row r="19" spans="10:11" ht="15">
      <c r="J19" s="225"/>
      <c r="K19" s="225"/>
    </row>
    <row r="20" spans="10:11" ht="15">
      <c r="J20" s="225"/>
      <c r="K20" s="225"/>
    </row>
    <row r="21" spans="10:11" ht="15">
      <c r="J21" s="225"/>
      <c r="K21" s="225"/>
    </row>
    <row r="22" spans="10:11" ht="15">
      <c r="J22" s="225"/>
      <c r="K22" s="225"/>
    </row>
    <row r="23" spans="10:11" ht="15">
      <c r="J23" s="225"/>
      <c r="K23" s="225"/>
    </row>
    <row r="24" spans="10:11" ht="15">
      <c r="J24" s="225"/>
      <c r="K24" s="225"/>
    </row>
    <row r="25" spans="10:11" ht="15">
      <c r="J25" s="225"/>
      <c r="K25" s="225"/>
    </row>
    <row r="26" spans="10:11" ht="15">
      <c r="J26" s="225"/>
      <c r="K26" s="225"/>
    </row>
    <row r="27" spans="1:11" s="32" customFormat="1" ht="30.75" customHeight="1" thickBot="1">
      <c r="A27" s="724" t="s">
        <v>324</v>
      </c>
      <c r="B27" s="725"/>
      <c r="C27" s="725"/>
      <c r="D27" s="725"/>
      <c r="E27" s="725"/>
      <c r="F27" s="725"/>
      <c r="G27" s="725"/>
      <c r="H27" s="725"/>
      <c r="I27" s="726"/>
      <c r="J27" s="225"/>
      <c r="K27" s="225"/>
    </row>
    <row r="28" spans="10:11" ht="15.75" thickTop="1">
      <c r="J28" s="225"/>
      <c r="K28" s="225"/>
    </row>
    <row r="29" spans="10:11" ht="15">
      <c r="J29" s="225"/>
      <c r="K29" s="225"/>
    </row>
    <row r="30" spans="10:11" ht="15">
      <c r="J30" s="225"/>
      <c r="K30" s="225"/>
    </row>
    <row r="31" spans="10:11" ht="15">
      <c r="J31" s="225"/>
      <c r="K31" s="225"/>
    </row>
    <row r="32" spans="10:11" ht="15">
      <c r="J32" s="225"/>
      <c r="K32" s="225"/>
    </row>
    <row r="33" spans="10:11" ht="15">
      <c r="J33" s="225"/>
      <c r="K33" s="225"/>
    </row>
    <row r="34" spans="10:11" ht="15">
      <c r="J34" s="225"/>
      <c r="K34" s="225"/>
    </row>
    <row r="35" spans="10:11" ht="15">
      <c r="J35" s="225"/>
      <c r="K35" s="225"/>
    </row>
    <row r="36" spans="10:11" ht="15">
      <c r="J36" s="225"/>
      <c r="K36" s="225"/>
    </row>
    <row r="37" spans="10:11" ht="15">
      <c r="J37" s="225"/>
      <c r="K37" s="225"/>
    </row>
    <row r="38" spans="10:11" ht="15">
      <c r="J38" s="225"/>
      <c r="K38" s="225"/>
    </row>
    <row r="39" spans="10:11" ht="15">
      <c r="J39" s="225"/>
      <c r="K39" s="225"/>
    </row>
    <row r="40" spans="10:11" ht="15">
      <c r="J40" s="225"/>
      <c r="K40" s="225"/>
    </row>
    <row r="41" spans="10:11" ht="15">
      <c r="J41" s="225"/>
      <c r="K41" s="225"/>
    </row>
    <row r="42" spans="10:11" ht="15">
      <c r="J42" s="225"/>
      <c r="K42" s="225"/>
    </row>
    <row r="43" spans="10:11" ht="15">
      <c r="J43" s="225"/>
      <c r="K43" s="225"/>
    </row>
    <row r="44" spans="10:11" ht="15">
      <c r="J44" s="225"/>
      <c r="K44" s="225"/>
    </row>
    <row r="45" spans="10:11" ht="15">
      <c r="J45" s="225"/>
      <c r="K45" s="225"/>
    </row>
    <row r="46" spans="10:11" ht="15">
      <c r="J46" s="225"/>
      <c r="K46" s="225"/>
    </row>
    <row r="47" spans="10:11" ht="15">
      <c r="J47" s="225"/>
      <c r="K47" s="225"/>
    </row>
    <row r="48" spans="10:11" ht="15">
      <c r="J48" s="225"/>
      <c r="K48" s="225"/>
    </row>
    <row r="49" spans="10:11" ht="15">
      <c r="J49" s="225"/>
      <c r="K49" s="225"/>
    </row>
    <row r="50" spans="10:11" ht="15">
      <c r="J50" s="225"/>
      <c r="K50" s="225"/>
    </row>
    <row r="51" spans="10:11" ht="15">
      <c r="J51" s="225"/>
      <c r="K51" s="225"/>
    </row>
    <row r="52" spans="10:11" ht="15">
      <c r="J52" s="225"/>
      <c r="K52" s="225"/>
    </row>
    <row r="53" spans="10:11" ht="15">
      <c r="J53" s="225"/>
      <c r="K53" s="225"/>
    </row>
    <row r="54" spans="10:11" ht="15">
      <c r="J54" s="225"/>
      <c r="K54" s="225"/>
    </row>
    <row r="55" spans="10:11" ht="15">
      <c r="J55" s="225"/>
      <c r="K55" s="225"/>
    </row>
    <row r="56" spans="10:11" ht="15">
      <c r="J56" s="225"/>
      <c r="K56" s="225"/>
    </row>
    <row r="57" spans="10:11" ht="15">
      <c r="J57" s="225"/>
      <c r="K57" s="225"/>
    </row>
    <row r="58" spans="10:11" ht="15">
      <c r="J58" s="225"/>
      <c r="K58" s="225"/>
    </row>
    <row r="59" spans="10:11" ht="15">
      <c r="J59" s="225"/>
      <c r="K59" s="225"/>
    </row>
    <row r="60" spans="10:11" ht="15">
      <c r="J60" s="225"/>
      <c r="K60" s="225"/>
    </row>
    <row r="61" spans="10:11" ht="15">
      <c r="J61" s="225"/>
      <c r="K61" s="225"/>
    </row>
    <row r="62" spans="10:11" ht="15">
      <c r="J62" s="225"/>
      <c r="K62" s="225"/>
    </row>
    <row r="63" spans="10:11" ht="15">
      <c r="J63" s="225"/>
      <c r="K63" s="225"/>
    </row>
    <row r="64" spans="10:11" ht="15">
      <c r="J64" s="225"/>
      <c r="K64" s="225"/>
    </row>
    <row r="65" spans="10:11" ht="15">
      <c r="J65" s="225"/>
      <c r="K65" s="225"/>
    </row>
    <row r="66" spans="10:11" ht="15">
      <c r="J66" s="225"/>
      <c r="K66" s="225"/>
    </row>
    <row r="67" spans="10:11" ht="15">
      <c r="J67" s="225"/>
      <c r="K67" s="225"/>
    </row>
    <row r="68" spans="10:11" ht="15">
      <c r="J68" s="225"/>
      <c r="K68" s="225"/>
    </row>
    <row r="69" spans="10:11" ht="15">
      <c r="J69" s="225"/>
      <c r="K69" s="225"/>
    </row>
    <row r="70" spans="10:11" ht="15">
      <c r="J70" s="225"/>
      <c r="K70" s="225"/>
    </row>
    <row r="71" spans="10:11" ht="15">
      <c r="J71" s="225"/>
      <c r="K71" s="225"/>
    </row>
    <row r="72" spans="10:11" ht="15">
      <c r="J72" s="225"/>
      <c r="K72" s="225"/>
    </row>
    <row r="73" spans="10:11" ht="15">
      <c r="J73" s="225"/>
      <c r="K73" s="225"/>
    </row>
    <row r="74" spans="10:11" ht="15">
      <c r="J74" s="225"/>
      <c r="K74" s="225"/>
    </row>
    <row r="75" spans="10:11" ht="15">
      <c r="J75" s="225"/>
      <c r="K75" s="225"/>
    </row>
    <row r="76" spans="10:11" ht="15">
      <c r="J76" s="225"/>
      <c r="K76" s="225"/>
    </row>
    <row r="77" spans="10:11" ht="15">
      <c r="J77" s="225"/>
      <c r="K77" s="225"/>
    </row>
    <row r="78" spans="10:11" ht="15">
      <c r="J78" s="225"/>
      <c r="K78" s="225"/>
    </row>
    <row r="79" spans="10:11" ht="15">
      <c r="J79" s="225"/>
      <c r="K79" s="225"/>
    </row>
    <row r="80" spans="10:11" ht="15">
      <c r="J80" s="225"/>
      <c r="K80" s="225"/>
    </row>
    <row r="81" spans="10:11" ht="15">
      <c r="J81" s="225"/>
      <c r="K81" s="225"/>
    </row>
    <row r="84" spans="10:11" ht="15">
      <c r="J84" s="344"/>
      <c r="K84" s="344"/>
    </row>
  </sheetData>
  <sheetProtection/>
  <mergeCells count="1">
    <mergeCell ref="A27:I27"/>
  </mergeCells>
  <hyperlinks>
    <hyperlink ref="A27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77" sqref="K77"/>
    </sheetView>
  </sheetViews>
  <sheetFormatPr defaultColWidth="53.99609375" defaultRowHeight="15"/>
  <cols>
    <col min="1" max="1" width="45.10546875" style="20" customWidth="1"/>
    <col min="2" max="2" width="33.6640625" style="20" hidden="1" customWidth="1"/>
    <col min="3" max="3" width="27.4453125" style="20" hidden="1" customWidth="1"/>
    <col min="4" max="4" width="33.3359375" style="20" hidden="1" customWidth="1"/>
    <col min="5" max="5" width="21.3359375" style="20" hidden="1" customWidth="1"/>
    <col min="6" max="6" width="22.5546875" style="20" hidden="1" customWidth="1"/>
    <col min="7" max="7" width="34.21484375" style="20" hidden="1" customWidth="1"/>
    <col min="8" max="8" width="25.99609375" style="20" customWidth="1"/>
    <col min="9" max="9" width="16.3359375" style="20" customWidth="1"/>
    <col min="10" max="10" width="22.3359375" style="20" customWidth="1"/>
    <col min="11" max="11" width="23.10546875" style="20" customWidth="1"/>
    <col min="12" max="16384" width="53.99609375" style="20" customWidth="1"/>
  </cols>
  <sheetData>
    <row r="1" spans="1:11" s="41" customFormat="1" ht="30.75">
      <c r="A1" s="49" t="s">
        <v>0</v>
      </c>
      <c r="B1" s="25">
        <v>44470</v>
      </c>
      <c r="C1" s="25" t="s">
        <v>142</v>
      </c>
      <c r="D1" s="210">
        <v>44594</v>
      </c>
      <c r="E1" s="180" t="s">
        <v>154</v>
      </c>
      <c r="F1" s="221">
        <v>44835</v>
      </c>
      <c r="G1" s="221" t="s">
        <v>157</v>
      </c>
      <c r="H1" s="221">
        <v>44958</v>
      </c>
      <c r="I1" s="338" t="s">
        <v>381</v>
      </c>
      <c r="J1" s="221">
        <v>44986</v>
      </c>
      <c r="K1" s="338" t="s">
        <v>374</v>
      </c>
    </row>
    <row r="2" ht="15">
      <c r="A2" s="48" t="s">
        <v>1</v>
      </c>
    </row>
    <row r="3" spans="1:10" s="394" customFormat="1" ht="15">
      <c r="A3" s="603" t="s">
        <v>2</v>
      </c>
      <c r="B3" s="393">
        <v>40748.45209018288</v>
      </c>
      <c r="C3" s="393"/>
      <c r="D3" s="393">
        <f aca="true" t="shared" si="0" ref="D3:D42">B3*1.03</f>
        <v>41970.90565288837</v>
      </c>
      <c r="E3" s="393"/>
      <c r="F3" s="239">
        <f>IF(D3*0.01&lt;500,D3+500,D3*1.01)</f>
        <v>42470.90565288837</v>
      </c>
      <c r="H3" s="393">
        <v>42895.61470941725</v>
      </c>
      <c r="J3" s="393">
        <f>H3*1.02</f>
        <v>43753.527003605595</v>
      </c>
    </row>
    <row r="4" spans="1:10" ht="15">
      <c r="A4" s="721"/>
      <c r="B4" s="21">
        <v>42484.76424535251</v>
      </c>
      <c r="C4" s="21"/>
      <c r="D4" s="185">
        <f t="shared" si="0"/>
        <v>43759.30717271309</v>
      </c>
      <c r="E4" s="185"/>
      <c r="F4" s="224">
        <f aca="true" t="shared" si="1" ref="F4:G67">IF(D4*0.01&lt;500,D4+500,D4*1.01)</f>
        <v>44259.30717271309</v>
      </c>
      <c r="H4" s="21">
        <v>44701.90024444022</v>
      </c>
      <c r="J4" s="185">
        <f>H4*1.02</f>
        <v>45595.938249329025</v>
      </c>
    </row>
    <row r="5" spans="2:10" ht="15">
      <c r="B5" s="21">
        <v>44228.91086033113</v>
      </c>
      <c r="C5" s="21"/>
      <c r="D5" s="185">
        <f t="shared" si="0"/>
        <v>45555.77818614107</v>
      </c>
      <c r="E5" s="185"/>
      <c r="F5" s="224">
        <f t="shared" si="1"/>
        <v>46055.77818614107</v>
      </c>
      <c r="H5" s="21">
        <v>46516.33596800248</v>
      </c>
      <c r="J5" s="185">
        <f aca="true" t="shared" si="2" ref="J5:K56">H5*1.02</f>
        <v>47446.66268736253</v>
      </c>
    </row>
    <row r="6" spans="2:10" ht="15">
      <c r="B6" s="21">
        <v>45962.28509307238</v>
      </c>
      <c r="C6" s="21"/>
      <c r="D6" s="185">
        <f t="shared" si="0"/>
        <v>47341.15364586455</v>
      </c>
      <c r="E6" s="185"/>
      <c r="F6" s="224">
        <f t="shared" si="1"/>
        <v>47841.15364586455</v>
      </c>
      <c r="H6" s="21">
        <v>48319.5651823232</v>
      </c>
      <c r="J6" s="185">
        <f t="shared" si="2"/>
        <v>49285.95648596966</v>
      </c>
    </row>
    <row r="7" spans="2:10" ht="15">
      <c r="B7" s="21">
        <v>47721.12132019288</v>
      </c>
      <c r="C7" s="21"/>
      <c r="D7" s="185">
        <f t="shared" si="0"/>
        <v>49152.754959798665</v>
      </c>
      <c r="E7" s="185"/>
      <c r="F7" s="224">
        <f t="shared" si="1"/>
        <v>49652.754959798665</v>
      </c>
      <c r="H7" s="21">
        <v>50149.28250939665</v>
      </c>
      <c r="J7" s="185">
        <f t="shared" si="2"/>
        <v>51152.268159584586</v>
      </c>
    </row>
    <row r="8" spans="2:10" ht="15">
      <c r="B8" s="21">
        <v>49456.45416788638</v>
      </c>
      <c r="C8" s="21"/>
      <c r="D8" s="185">
        <f t="shared" si="0"/>
        <v>50940.14779292297</v>
      </c>
      <c r="E8" s="185"/>
      <c r="F8" s="224">
        <f t="shared" si="1"/>
        <v>51449.54927085221</v>
      </c>
      <c r="H8" s="21">
        <v>51964.04476356073</v>
      </c>
      <c r="J8" s="185">
        <f t="shared" si="2"/>
        <v>53003.32565883194</v>
      </c>
    </row>
    <row r="9" spans="2:10" ht="15">
      <c r="B9" s="21">
        <v>51199.69398628657</v>
      </c>
      <c r="C9" s="21"/>
      <c r="D9" s="185">
        <f t="shared" si="0"/>
        <v>52735.68480587517</v>
      </c>
      <c r="E9" s="185"/>
      <c r="F9" s="224">
        <f t="shared" si="1"/>
        <v>53263.04165393392</v>
      </c>
      <c r="H9" s="21">
        <v>53795.67207047326</v>
      </c>
      <c r="J9" s="185">
        <f t="shared" si="2"/>
        <v>54871.585511882724</v>
      </c>
    </row>
    <row r="10" spans="2:10" ht="15">
      <c r="B10" s="21">
        <v>52964.249369067635</v>
      </c>
      <c r="C10" s="21"/>
      <c r="D10" s="185">
        <f t="shared" si="0"/>
        <v>54553.176850139665</v>
      </c>
      <c r="E10" s="185"/>
      <c r="F10" s="224">
        <f t="shared" si="1"/>
        <v>55098.70861864106</v>
      </c>
      <c r="H10" s="21">
        <v>55649.69570482747</v>
      </c>
      <c r="J10" s="185">
        <f t="shared" si="2"/>
        <v>56762.68961892402</v>
      </c>
    </row>
    <row r="11" spans="2:10" ht="15">
      <c r="B11" s="21">
        <v>55206.540317926774</v>
      </c>
      <c r="C11" s="21"/>
      <c r="D11" s="185">
        <f t="shared" si="0"/>
        <v>56862.73652746458</v>
      </c>
      <c r="E11" s="185"/>
      <c r="F11" s="224">
        <f t="shared" si="1"/>
        <v>57431.363892739224</v>
      </c>
      <c r="H11" s="21">
        <v>58005.67753166662</v>
      </c>
      <c r="J11" s="185">
        <f t="shared" si="2"/>
        <v>59165.79108229995</v>
      </c>
    </row>
    <row r="12" spans="2:10" ht="15">
      <c r="B12" s="21">
        <v>57007.69242109062</v>
      </c>
      <c r="C12" s="21"/>
      <c r="D12" s="185">
        <f t="shared" si="0"/>
        <v>58717.92319372334</v>
      </c>
      <c r="E12" s="185"/>
      <c r="F12" s="224">
        <f t="shared" si="1"/>
        <v>59305.102425660574</v>
      </c>
      <c r="H12" s="21">
        <v>59898.15344991718</v>
      </c>
      <c r="J12" s="185">
        <f t="shared" si="2"/>
        <v>61096.11651891553</v>
      </c>
    </row>
    <row r="13" spans="2:10" ht="15">
      <c r="B13" s="21">
        <v>58811.81182590714</v>
      </c>
      <c r="C13" s="21"/>
      <c r="D13" s="185">
        <f t="shared" si="0"/>
        <v>60576.166180684355</v>
      </c>
      <c r="E13" s="185"/>
      <c r="F13" s="224">
        <f t="shared" si="1"/>
        <v>61181.9278424912</v>
      </c>
      <c r="H13" s="21">
        <v>61793.74712091611</v>
      </c>
      <c r="J13" s="185">
        <f t="shared" si="2"/>
        <v>63029.622063334435</v>
      </c>
    </row>
    <row r="14" spans="2:10" ht="15">
      <c r="B14" s="21">
        <v>61173.78394142352</v>
      </c>
      <c r="C14" s="21"/>
      <c r="D14" s="185">
        <f t="shared" si="0"/>
        <v>63008.99745966623</v>
      </c>
      <c r="E14" s="185"/>
      <c r="F14" s="224">
        <f t="shared" si="1"/>
        <v>63639.08743426289</v>
      </c>
      <c r="H14" s="21">
        <v>64275.47830860552</v>
      </c>
      <c r="J14" s="185">
        <f t="shared" si="2"/>
        <v>65560.98787477762</v>
      </c>
    </row>
    <row r="15" spans="2:10" ht="15">
      <c r="B15" s="21">
        <v>63536.74515749077</v>
      </c>
      <c r="C15" s="21"/>
      <c r="D15" s="185">
        <f t="shared" si="0"/>
        <v>65442.84751221549</v>
      </c>
      <c r="E15" s="185"/>
      <c r="F15" s="224">
        <f t="shared" si="1"/>
        <v>66097.27598733765</v>
      </c>
      <c r="H15" s="21">
        <v>66758.24874721102</v>
      </c>
      <c r="J15" s="185">
        <f t="shared" si="2"/>
        <v>68093.41372215524</v>
      </c>
    </row>
    <row r="16" spans="2:10" ht="15">
      <c r="B16" s="21">
        <v>65395.26509260603</v>
      </c>
      <c r="C16" s="21"/>
      <c r="D16" s="185">
        <f t="shared" si="0"/>
        <v>67357.12304538421</v>
      </c>
      <c r="E16" s="185"/>
      <c r="F16" s="224">
        <f t="shared" si="1"/>
        <v>68030.69427583806</v>
      </c>
      <c r="H16" s="21">
        <v>68711.00121859644</v>
      </c>
      <c r="J16" s="185">
        <f t="shared" si="2"/>
        <v>70085.22124296837</v>
      </c>
    </row>
    <row r="17" spans="2:10" ht="15">
      <c r="B17" s="21">
        <v>69560.36751238802</v>
      </c>
      <c r="C17" s="21"/>
      <c r="D17" s="185">
        <f t="shared" si="0"/>
        <v>71647.17853775967</v>
      </c>
      <c r="E17" s="185"/>
      <c r="F17" s="224">
        <f t="shared" si="1"/>
        <v>72363.65032313726</v>
      </c>
      <c r="H17" s="21">
        <v>73087.28682636864</v>
      </c>
      <c r="J17" s="185">
        <f t="shared" si="2"/>
        <v>74549.03256289601</v>
      </c>
    </row>
    <row r="18" spans="2:10" ht="15">
      <c r="B18" s="21">
        <v>70399.36537156545</v>
      </c>
      <c r="C18" s="21"/>
      <c r="D18" s="185">
        <f t="shared" si="0"/>
        <v>72511.34633271242</v>
      </c>
      <c r="E18" s="185"/>
      <c r="F18" s="224">
        <f t="shared" si="1"/>
        <v>73236.45979603955</v>
      </c>
      <c r="H18" s="21">
        <v>73968.82439399994</v>
      </c>
      <c r="J18" s="188">
        <f t="shared" si="2"/>
        <v>75448.20088187994</v>
      </c>
    </row>
    <row r="19" spans="1:10" s="394" customFormat="1" ht="15">
      <c r="A19" s="603" t="s">
        <v>3</v>
      </c>
      <c r="B19" s="393">
        <v>51988.99622589379</v>
      </c>
      <c r="C19" s="393"/>
      <c r="D19" s="393">
        <f t="shared" si="0"/>
        <v>53548.6661126706</v>
      </c>
      <c r="E19" s="393"/>
      <c r="F19" s="239">
        <f t="shared" si="1"/>
        <v>54084.15277379731</v>
      </c>
      <c r="H19" s="393">
        <v>54624.994301535284</v>
      </c>
      <c r="J19" s="185">
        <f t="shared" si="2"/>
        <v>55717.49418756599</v>
      </c>
    </row>
    <row r="20" spans="1:10" ht="15">
      <c r="A20" s="721"/>
      <c r="B20" s="21">
        <v>54461.74760310942</v>
      </c>
      <c r="C20" s="21"/>
      <c r="D20" s="185">
        <f t="shared" si="0"/>
        <v>56095.6000312027</v>
      </c>
      <c r="E20" s="185"/>
      <c r="F20" s="224">
        <f t="shared" si="1"/>
        <v>56656.55603151473</v>
      </c>
      <c r="H20" s="21">
        <v>57223.12159182988</v>
      </c>
      <c r="J20" s="185">
        <f t="shared" si="2"/>
        <v>58367.58402366647</v>
      </c>
    </row>
    <row r="21" spans="2:10" ht="15">
      <c r="B21" s="21">
        <v>56484.4582296718</v>
      </c>
      <c r="C21" s="21"/>
      <c r="D21" s="185">
        <f t="shared" si="0"/>
        <v>58178.991976561956</v>
      </c>
      <c r="E21" s="185"/>
      <c r="F21" s="224">
        <f t="shared" si="1"/>
        <v>58760.78189632758</v>
      </c>
      <c r="H21" s="21">
        <v>59348.389715290854</v>
      </c>
      <c r="J21" s="185">
        <f t="shared" si="2"/>
        <v>60535.35750959667</v>
      </c>
    </row>
    <row r="22" spans="2:10" ht="15">
      <c r="B22" s="21">
        <v>58534.863671659</v>
      </c>
      <c r="C22" s="21"/>
      <c r="D22" s="185">
        <f t="shared" si="0"/>
        <v>60290.909581808766</v>
      </c>
      <c r="E22" s="185"/>
      <c r="F22" s="224">
        <f t="shared" si="1"/>
        <v>60893.818677626856</v>
      </c>
      <c r="H22" s="21">
        <v>61502.75686440313</v>
      </c>
      <c r="J22" s="185">
        <f t="shared" si="2"/>
        <v>62732.81200169119</v>
      </c>
    </row>
    <row r="23" spans="2:10" ht="15">
      <c r="B23" s="21">
        <v>61103.557802310585</v>
      </c>
      <c r="C23" s="21"/>
      <c r="D23" s="185">
        <f t="shared" si="0"/>
        <v>62936.6645363799</v>
      </c>
      <c r="E23" s="185"/>
      <c r="F23" s="224">
        <f t="shared" si="1"/>
        <v>63566.0311817437</v>
      </c>
      <c r="H23" s="21">
        <v>64201.69149356114</v>
      </c>
      <c r="J23" s="185">
        <f t="shared" si="2"/>
        <v>65485.725323432365</v>
      </c>
    </row>
    <row r="24" spans="2:10" ht="15">
      <c r="B24" s="21">
        <v>68823.48760197777</v>
      </c>
      <c r="C24" s="21"/>
      <c r="D24" s="185">
        <f t="shared" si="0"/>
        <v>70888.19223003711</v>
      </c>
      <c r="E24" s="185"/>
      <c r="F24" s="224">
        <f t="shared" si="1"/>
        <v>71597.07415233747</v>
      </c>
      <c r="H24" s="21">
        <v>72313.04489386085</v>
      </c>
      <c r="J24" s="185">
        <f t="shared" si="2"/>
        <v>73759.30579173806</v>
      </c>
    </row>
    <row r="25" spans="2:10" ht="15">
      <c r="B25" s="21">
        <v>70003.40436184309</v>
      </c>
      <c r="C25" s="21"/>
      <c r="D25" s="185">
        <f t="shared" si="0"/>
        <v>72103.50649269838</v>
      </c>
      <c r="E25" s="185"/>
      <c r="F25" s="224">
        <f t="shared" si="1"/>
        <v>72824.54155762536</v>
      </c>
      <c r="H25" s="21">
        <v>73552.78697320161</v>
      </c>
      <c r="J25" s="185">
        <f t="shared" si="2"/>
        <v>75023.84271266565</v>
      </c>
    </row>
    <row r="26" spans="2:10" ht="15">
      <c r="B26" s="21">
        <v>72240</v>
      </c>
      <c r="C26" s="21"/>
      <c r="D26" s="185">
        <f t="shared" si="0"/>
        <v>74407.2</v>
      </c>
      <c r="E26" s="185"/>
      <c r="F26" s="224">
        <f t="shared" si="1"/>
        <v>75151.272</v>
      </c>
      <c r="H26" s="21">
        <v>75902.78472</v>
      </c>
      <c r="J26" s="185">
        <f t="shared" si="2"/>
        <v>77420.8404144</v>
      </c>
    </row>
    <row r="27" spans="2:10" ht="15">
      <c r="B27" s="21">
        <v>74514</v>
      </c>
      <c r="C27" s="21"/>
      <c r="D27" s="185">
        <f t="shared" si="0"/>
        <v>76749.42</v>
      </c>
      <c r="E27" s="185"/>
      <c r="F27" s="224">
        <f t="shared" si="1"/>
        <v>77516.9142</v>
      </c>
      <c r="H27" s="21">
        <v>78292.083342</v>
      </c>
      <c r="J27" s="185">
        <f t="shared" si="2"/>
        <v>79857.92500884</v>
      </c>
    </row>
    <row r="28" spans="2:10" ht="15">
      <c r="B28" s="21">
        <v>76792</v>
      </c>
      <c r="C28" s="21"/>
      <c r="D28" s="185">
        <f t="shared" si="0"/>
        <v>79095.76000000001</v>
      </c>
      <c r="E28" s="185"/>
      <c r="F28" s="224">
        <f t="shared" si="1"/>
        <v>79886.7176</v>
      </c>
      <c r="H28" s="21">
        <v>80685.584776</v>
      </c>
      <c r="J28" s="185">
        <f t="shared" si="2"/>
        <v>82299.29647152</v>
      </c>
    </row>
    <row r="29" spans="2:10" ht="15">
      <c r="B29" s="21">
        <v>79077</v>
      </c>
      <c r="C29" s="21"/>
      <c r="D29" s="185">
        <f t="shared" si="0"/>
        <v>81449.31</v>
      </c>
      <c r="E29" s="185"/>
      <c r="F29" s="224">
        <f t="shared" si="1"/>
        <v>82263.8031</v>
      </c>
      <c r="H29" s="21">
        <v>83086.441131</v>
      </c>
      <c r="J29" s="188">
        <f t="shared" si="2"/>
        <v>84748.16995362</v>
      </c>
    </row>
    <row r="30" spans="1:10" s="394" customFormat="1" ht="15">
      <c r="A30" s="603" t="s">
        <v>138</v>
      </c>
      <c r="B30" s="393">
        <v>58391.4440917805</v>
      </c>
      <c r="C30" s="393"/>
      <c r="D30" s="393">
        <f t="shared" si="0"/>
        <v>60143.18741453391</v>
      </c>
      <c r="E30" s="393"/>
      <c r="F30" s="239">
        <f t="shared" si="1"/>
        <v>60744.61928867925</v>
      </c>
      <c r="H30" s="393">
        <v>61352.06548156604</v>
      </c>
      <c r="J30" s="185">
        <f t="shared" si="2"/>
        <v>62579.10679119736</v>
      </c>
    </row>
    <row r="31" spans="1:10" ht="15">
      <c r="A31" s="20" t="s">
        <v>139</v>
      </c>
      <c r="B31" s="21">
        <v>61079.819389089316</v>
      </c>
      <c r="C31" s="21"/>
      <c r="D31" s="185">
        <f t="shared" si="0"/>
        <v>62912.213970762</v>
      </c>
      <c r="E31" s="185"/>
      <c r="F31" s="224">
        <f t="shared" si="1"/>
        <v>63541.33611046962</v>
      </c>
      <c r="H31" s="21">
        <v>64176.74947157432</v>
      </c>
      <c r="J31" s="185">
        <f t="shared" si="2"/>
        <v>65460.28446100581</v>
      </c>
    </row>
    <row r="32" spans="1:10" ht="15">
      <c r="A32" s="721"/>
      <c r="B32" s="21">
        <v>70454.96886199366</v>
      </c>
      <c r="C32" s="21"/>
      <c r="D32" s="185">
        <f t="shared" si="0"/>
        <v>72568.61792785347</v>
      </c>
      <c r="E32" s="185"/>
      <c r="F32" s="224">
        <f t="shared" si="1"/>
        <v>73294.304107132</v>
      </c>
      <c r="H32" s="21">
        <v>74027.24714820333</v>
      </c>
      <c r="J32" s="185">
        <f t="shared" si="2"/>
        <v>75507.7920911674</v>
      </c>
    </row>
    <row r="33" spans="2:10" ht="15">
      <c r="B33" s="21">
        <v>72909</v>
      </c>
      <c r="C33" s="21"/>
      <c r="D33" s="185">
        <f t="shared" si="0"/>
        <v>75096.27</v>
      </c>
      <c r="E33" s="185"/>
      <c r="F33" s="224">
        <f t="shared" si="1"/>
        <v>75847.23270000001</v>
      </c>
      <c r="H33" s="21">
        <v>76605.705027</v>
      </c>
      <c r="J33" s="185">
        <f t="shared" si="2"/>
        <v>78137.81912754</v>
      </c>
    </row>
    <row r="34" spans="2:10" ht="15">
      <c r="B34" s="21">
        <v>75390</v>
      </c>
      <c r="C34" s="21"/>
      <c r="D34" s="185">
        <f t="shared" si="0"/>
        <v>77651.7</v>
      </c>
      <c r="E34" s="185"/>
      <c r="F34" s="224">
        <f t="shared" si="1"/>
        <v>78428.217</v>
      </c>
      <c r="H34" s="21">
        <v>79212.49917000001</v>
      </c>
      <c r="J34" s="185">
        <f t="shared" si="2"/>
        <v>80796.74915340001</v>
      </c>
    </row>
    <row r="35" spans="2:10" ht="15">
      <c r="B35" s="21">
        <v>77882</v>
      </c>
      <c r="C35" s="21"/>
      <c r="D35" s="185">
        <f t="shared" si="0"/>
        <v>80218.46</v>
      </c>
      <c r="E35" s="185"/>
      <c r="F35" s="224">
        <f t="shared" si="1"/>
        <v>81020.64460000001</v>
      </c>
      <c r="H35" s="21">
        <v>81830.85104600001</v>
      </c>
      <c r="J35" s="185">
        <f t="shared" si="2"/>
        <v>83467.46806692002</v>
      </c>
    </row>
    <row r="36" spans="2:10" ht="15">
      <c r="B36" s="21">
        <v>80387</v>
      </c>
      <c r="C36" s="21"/>
      <c r="D36" s="185">
        <f t="shared" si="0"/>
        <v>82798.61</v>
      </c>
      <c r="E36" s="185"/>
      <c r="F36" s="224">
        <f t="shared" si="1"/>
        <v>83626.5961</v>
      </c>
      <c r="H36" s="21">
        <v>84462.86206099999</v>
      </c>
      <c r="J36" s="185">
        <f t="shared" si="2"/>
        <v>86152.11930221999</v>
      </c>
    </row>
    <row r="37" spans="2:10" ht="15">
      <c r="B37" s="21">
        <v>82873</v>
      </c>
      <c r="C37" s="21"/>
      <c r="D37" s="185">
        <f t="shared" si="0"/>
        <v>85359.19</v>
      </c>
      <c r="E37" s="185"/>
      <c r="F37" s="224">
        <f t="shared" si="1"/>
        <v>86212.7819</v>
      </c>
      <c r="H37" s="21">
        <v>87074.909719</v>
      </c>
      <c r="J37" s="185">
        <f t="shared" si="2"/>
        <v>88816.40791338001</v>
      </c>
    </row>
    <row r="38" spans="2:10" ht="15">
      <c r="B38" s="21">
        <v>85358</v>
      </c>
      <c r="C38" s="21"/>
      <c r="D38" s="185">
        <f t="shared" si="0"/>
        <v>87918.74</v>
      </c>
      <c r="E38" s="185"/>
      <c r="F38" s="224">
        <f t="shared" si="1"/>
        <v>88797.9274</v>
      </c>
      <c r="H38" s="21">
        <v>89685.906674</v>
      </c>
      <c r="J38" s="185">
        <f t="shared" si="2"/>
        <v>91479.62480748</v>
      </c>
    </row>
    <row r="39" spans="2:10" ht="15">
      <c r="B39" s="21">
        <v>87855</v>
      </c>
      <c r="C39" s="21"/>
      <c r="D39" s="185">
        <f t="shared" si="0"/>
        <v>90490.65000000001</v>
      </c>
      <c r="E39" s="185"/>
      <c r="F39" s="224">
        <f t="shared" si="1"/>
        <v>91395.5565</v>
      </c>
      <c r="H39" s="21">
        <v>92309.512065</v>
      </c>
      <c r="J39" s="185">
        <f t="shared" si="2"/>
        <v>94155.70230630001</v>
      </c>
    </row>
    <row r="40" spans="2:10" ht="15">
      <c r="B40" s="21">
        <v>90346</v>
      </c>
      <c r="C40" s="21"/>
      <c r="D40" s="185">
        <f t="shared" si="0"/>
        <v>93056.38</v>
      </c>
      <c r="E40" s="185"/>
      <c r="F40" s="224">
        <f t="shared" si="1"/>
        <v>93986.94380000001</v>
      </c>
      <c r="H40" s="21">
        <v>94926.813238</v>
      </c>
      <c r="J40" s="185">
        <f t="shared" si="2"/>
        <v>96825.34950276</v>
      </c>
    </row>
    <row r="41" spans="1:10" ht="15">
      <c r="A41" s="48" t="s">
        <v>5</v>
      </c>
      <c r="B41" s="21">
        <v>92750</v>
      </c>
      <c r="C41" s="21"/>
      <c r="D41" s="185">
        <f t="shared" si="0"/>
        <v>95532.5</v>
      </c>
      <c r="E41" s="185"/>
      <c r="F41" s="224">
        <f t="shared" si="1"/>
        <v>96487.825</v>
      </c>
      <c r="H41" s="21">
        <v>97452.70324999999</v>
      </c>
      <c r="J41" s="185">
        <f t="shared" si="2"/>
        <v>99401.757315</v>
      </c>
    </row>
    <row r="42" spans="1:10" ht="15">
      <c r="A42" s="48" t="s">
        <v>6</v>
      </c>
      <c r="B42" s="21">
        <v>95154</v>
      </c>
      <c r="C42" s="21"/>
      <c r="D42" s="185">
        <f t="shared" si="0"/>
        <v>98008.62</v>
      </c>
      <c r="E42" s="185"/>
      <c r="F42" s="224">
        <f t="shared" si="1"/>
        <v>98988.7062</v>
      </c>
      <c r="H42" s="21">
        <v>99978.593262</v>
      </c>
      <c r="J42" s="185">
        <f t="shared" si="2"/>
        <v>101978.16512723999</v>
      </c>
    </row>
    <row r="43" spans="1:10" ht="15">
      <c r="A43" s="45" t="s">
        <v>0</v>
      </c>
      <c r="D43" s="185"/>
      <c r="E43" s="185"/>
      <c r="F43" s="224"/>
      <c r="J43" s="185"/>
    </row>
    <row r="44" spans="1:11" ht="15">
      <c r="A44" s="45" t="s">
        <v>7</v>
      </c>
      <c r="D44" s="185"/>
      <c r="E44" s="185"/>
      <c r="F44" s="224"/>
      <c r="J44" s="188"/>
      <c r="K44" s="187"/>
    </row>
    <row r="45" spans="1:11" s="394" customFormat="1" ht="15">
      <c r="A45" s="602" t="s">
        <v>8</v>
      </c>
      <c r="B45" s="393">
        <v>43605</v>
      </c>
      <c r="C45" s="163">
        <v>39400</v>
      </c>
      <c r="D45" s="393">
        <f aca="true" t="shared" si="3" ref="D45:E52">B45*1.03</f>
        <v>44913.15</v>
      </c>
      <c r="E45" s="393">
        <f t="shared" si="3"/>
        <v>40582</v>
      </c>
      <c r="F45" s="239">
        <f t="shared" si="1"/>
        <v>45413.15</v>
      </c>
      <c r="G45" s="239">
        <f t="shared" si="1"/>
        <v>41082</v>
      </c>
      <c r="H45" s="393">
        <v>45867.281500000005</v>
      </c>
      <c r="I45" s="393">
        <v>41492.82</v>
      </c>
      <c r="J45" s="185">
        <f t="shared" si="2"/>
        <v>46784.62713000001</v>
      </c>
      <c r="K45" s="185">
        <f t="shared" si="2"/>
        <v>42322.676400000004</v>
      </c>
    </row>
    <row r="46" spans="1:11" ht="15">
      <c r="A46" s="721"/>
      <c r="B46" s="21">
        <v>45304</v>
      </c>
      <c r="C46" s="158">
        <v>41711</v>
      </c>
      <c r="D46" s="185">
        <f t="shared" si="3"/>
        <v>46663.12</v>
      </c>
      <c r="E46" s="185">
        <f t="shared" si="3"/>
        <v>42962.33</v>
      </c>
      <c r="F46" s="224">
        <f t="shared" si="1"/>
        <v>47163.12</v>
      </c>
      <c r="G46" s="224">
        <f t="shared" si="1"/>
        <v>43462.33</v>
      </c>
      <c r="H46" s="21">
        <v>47634.751200000006</v>
      </c>
      <c r="I46" s="21">
        <v>43896.9533</v>
      </c>
      <c r="J46" s="185">
        <f t="shared" si="2"/>
        <v>48587.44622400001</v>
      </c>
      <c r="K46" s="185">
        <f t="shared" si="2"/>
        <v>44774.892366</v>
      </c>
    </row>
    <row r="47" spans="1:11" ht="15">
      <c r="A47" s="47"/>
      <c r="B47" s="21">
        <v>47041</v>
      </c>
      <c r="C47" s="158">
        <v>43605</v>
      </c>
      <c r="D47" s="185">
        <f t="shared" si="3"/>
        <v>48452.23</v>
      </c>
      <c r="E47" s="185">
        <f t="shared" si="3"/>
        <v>44913.15</v>
      </c>
      <c r="F47" s="224">
        <f t="shared" si="1"/>
        <v>48952.23</v>
      </c>
      <c r="G47" s="224">
        <f t="shared" si="1"/>
        <v>45413.15</v>
      </c>
      <c r="H47" s="21">
        <v>49441.7523</v>
      </c>
      <c r="I47" s="21">
        <v>45867.281500000005</v>
      </c>
      <c r="J47" s="185">
        <f t="shared" si="2"/>
        <v>50430.587346</v>
      </c>
      <c r="K47" s="185">
        <f t="shared" si="2"/>
        <v>46784.62713000001</v>
      </c>
    </row>
    <row r="48" spans="1:11" ht="15">
      <c r="A48" s="47"/>
      <c r="B48" s="21">
        <v>48413</v>
      </c>
      <c r="C48" s="158">
        <v>45304</v>
      </c>
      <c r="D48" s="185">
        <f t="shared" si="3"/>
        <v>49865.39</v>
      </c>
      <c r="E48" s="185">
        <f t="shared" si="3"/>
        <v>46663.12</v>
      </c>
      <c r="F48" s="224">
        <f t="shared" si="1"/>
        <v>50365.39</v>
      </c>
      <c r="G48" s="224">
        <f t="shared" si="1"/>
        <v>47163.12</v>
      </c>
      <c r="H48" s="21">
        <v>50869.0439</v>
      </c>
      <c r="I48" s="21">
        <v>47634.751200000006</v>
      </c>
      <c r="J48" s="185">
        <f t="shared" si="2"/>
        <v>51886.424778</v>
      </c>
      <c r="K48" s="185">
        <f t="shared" si="2"/>
        <v>48587.44622400001</v>
      </c>
    </row>
    <row r="49" spans="1:11" ht="15">
      <c r="A49" s="47"/>
      <c r="B49" s="21">
        <v>49802</v>
      </c>
      <c r="C49" s="158">
        <v>47041</v>
      </c>
      <c r="D49" s="185">
        <f t="shared" si="3"/>
        <v>51296.060000000005</v>
      </c>
      <c r="E49" s="185">
        <f t="shared" si="3"/>
        <v>48452.23</v>
      </c>
      <c r="F49" s="224">
        <f t="shared" si="1"/>
        <v>51809.0206</v>
      </c>
      <c r="G49" s="224">
        <f t="shared" si="1"/>
        <v>48952.23</v>
      </c>
      <c r="H49" s="21">
        <v>52327.110806000004</v>
      </c>
      <c r="I49" s="21">
        <v>49441.7523</v>
      </c>
      <c r="J49" s="185">
        <f t="shared" si="2"/>
        <v>53373.65302212001</v>
      </c>
      <c r="K49" s="185">
        <f t="shared" si="2"/>
        <v>50430.587346</v>
      </c>
    </row>
    <row r="50" spans="1:11" ht="15">
      <c r="A50" s="47"/>
      <c r="B50" s="21">
        <v>51196</v>
      </c>
      <c r="C50" s="158">
        <v>48413</v>
      </c>
      <c r="D50" s="185">
        <f t="shared" si="3"/>
        <v>52731.880000000005</v>
      </c>
      <c r="E50" s="185">
        <f t="shared" si="3"/>
        <v>49865.39</v>
      </c>
      <c r="F50" s="224">
        <f t="shared" si="1"/>
        <v>53259.198800000006</v>
      </c>
      <c r="G50" s="224">
        <f t="shared" si="1"/>
        <v>50365.39</v>
      </c>
      <c r="H50" s="21">
        <v>53791.790788000006</v>
      </c>
      <c r="I50" s="21">
        <v>50869.0439</v>
      </c>
      <c r="J50" s="185">
        <f t="shared" si="2"/>
        <v>54867.62660376001</v>
      </c>
      <c r="K50" s="185">
        <f t="shared" si="2"/>
        <v>51886.424778</v>
      </c>
    </row>
    <row r="51" spans="1:11" ht="15">
      <c r="A51" s="47"/>
      <c r="B51" s="21">
        <v>52598</v>
      </c>
      <c r="C51" s="158">
        <v>49802</v>
      </c>
      <c r="D51" s="185">
        <f t="shared" si="3"/>
        <v>54175.94</v>
      </c>
      <c r="E51" s="185">
        <f t="shared" si="3"/>
        <v>51296.060000000005</v>
      </c>
      <c r="F51" s="224">
        <f t="shared" si="1"/>
        <v>54717.699400000005</v>
      </c>
      <c r="G51" s="224">
        <f t="shared" si="1"/>
        <v>51809.0206</v>
      </c>
      <c r="H51" s="21">
        <v>55264.876394000006</v>
      </c>
      <c r="I51" s="21">
        <v>52327.110806000004</v>
      </c>
      <c r="J51" s="185">
        <f t="shared" si="2"/>
        <v>56370.17392188001</v>
      </c>
      <c r="K51" s="185">
        <f t="shared" si="2"/>
        <v>53373.65302212001</v>
      </c>
    </row>
    <row r="52" spans="1:11" ht="15">
      <c r="A52" s="47"/>
      <c r="B52" s="21">
        <v>53986</v>
      </c>
      <c r="C52" s="158">
        <v>51196</v>
      </c>
      <c r="D52" s="185">
        <f t="shared" si="3"/>
        <v>55605.58</v>
      </c>
      <c r="E52" s="185">
        <f t="shared" si="3"/>
        <v>52731.880000000005</v>
      </c>
      <c r="F52" s="224">
        <f t="shared" si="1"/>
        <v>56161.635800000004</v>
      </c>
      <c r="G52" s="224">
        <f t="shared" si="1"/>
        <v>53259.198800000006</v>
      </c>
      <c r="H52" s="21">
        <v>56723.252158</v>
      </c>
      <c r="I52" s="21">
        <v>53791.790788000006</v>
      </c>
      <c r="J52" s="185">
        <f t="shared" si="2"/>
        <v>57857.717201160005</v>
      </c>
      <c r="K52" s="185">
        <f t="shared" si="2"/>
        <v>54867.62660376001</v>
      </c>
    </row>
    <row r="53" spans="1:11" ht="15">
      <c r="A53" s="47"/>
      <c r="B53" s="21"/>
      <c r="C53" s="158">
        <v>52598</v>
      </c>
      <c r="D53" s="185"/>
      <c r="E53" s="185">
        <f>C53*1.03</f>
        <v>54175.94</v>
      </c>
      <c r="F53" s="224"/>
      <c r="G53" s="224">
        <f t="shared" si="1"/>
        <v>54717.699400000005</v>
      </c>
      <c r="H53" s="21"/>
      <c r="I53" s="21">
        <v>55264.876394000006</v>
      </c>
      <c r="J53" s="185"/>
      <c r="K53" s="185">
        <f t="shared" si="2"/>
        <v>56370.17392188001</v>
      </c>
    </row>
    <row r="54" spans="1:11" ht="15">
      <c r="A54" s="47"/>
      <c r="B54" s="21"/>
      <c r="C54" s="158">
        <v>53986</v>
      </c>
      <c r="D54" s="185"/>
      <c r="E54" s="185">
        <f>C54*1.03</f>
        <v>55605.58</v>
      </c>
      <c r="F54" s="224"/>
      <c r="G54" s="224">
        <f t="shared" si="1"/>
        <v>56161.635800000004</v>
      </c>
      <c r="H54" s="21"/>
      <c r="I54" s="21">
        <v>56723.252158</v>
      </c>
      <c r="J54" s="185"/>
      <c r="K54" s="185">
        <f t="shared" si="2"/>
        <v>57857.717201160005</v>
      </c>
    </row>
    <row r="55" spans="1:6" s="160" customFormat="1" ht="15">
      <c r="A55" s="79" t="s">
        <v>8</v>
      </c>
      <c r="D55" s="393"/>
      <c r="E55" s="393"/>
      <c r="F55" s="239"/>
    </row>
    <row r="56" spans="1:11" ht="15">
      <c r="A56" s="46" t="s">
        <v>41</v>
      </c>
      <c r="B56" s="159">
        <v>69.21</v>
      </c>
      <c r="C56" s="159">
        <v>62.54</v>
      </c>
      <c r="D56" s="233">
        <f>B56*1.03</f>
        <v>71.2863</v>
      </c>
      <c r="E56" s="233">
        <f>C56*1.03</f>
        <v>64.4162</v>
      </c>
      <c r="F56" s="389">
        <f>F45/630</f>
        <v>72.08436507936509</v>
      </c>
      <c r="G56" s="390">
        <f>G45/630</f>
        <v>65.20952380952382</v>
      </c>
      <c r="H56" s="42">
        <v>72.80520873015874</v>
      </c>
      <c r="I56" s="42">
        <v>65.86161904761906</v>
      </c>
      <c r="J56" s="233">
        <f t="shared" si="2"/>
        <v>74.26131290476191</v>
      </c>
      <c r="K56" s="233">
        <f t="shared" si="2"/>
        <v>67.17885142857143</v>
      </c>
    </row>
    <row r="57" spans="1:6" ht="15">
      <c r="A57" s="721"/>
      <c r="B57" s="159"/>
      <c r="C57" s="159"/>
      <c r="D57" s="185"/>
      <c r="E57" s="185"/>
      <c r="F57" s="224"/>
    </row>
    <row r="58" spans="1:10" s="394" customFormat="1" ht="15">
      <c r="A58" s="602" t="s">
        <v>140</v>
      </c>
      <c r="B58" s="393">
        <v>58391.4440917805</v>
      </c>
      <c r="C58" s="393"/>
      <c r="D58" s="393">
        <f aca="true" t="shared" si="4" ref="D58:D68">B58*1.03</f>
        <v>60143.18741453391</v>
      </c>
      <c r="E58" s="393"/>
      <c r="F58" s="239">
        <f t="shared" si="1"/>
        <v>60744.61928867925</v>
      </c>
      <c r="H58" s="393">
        <v>61352.06548156604</v>
      </c>
      <c r="I58" s="393"/>
      <c r="J58" s="393">
        <f>H58*1.02</f>
        <v>62579.10679119736</v>
      </c>
    </row>
    <row r="59" spans="1:10" ht="15">
      <c r="A59" s="47" t="s">
        <v>141</v>
      </c>
      <c r="B59" s="21">
        <v>61079.819389089316</v>
      </c>
      <c r="C59" s="21"/>
      <c r="D59" s="185">
        <f t="shared" si="4"/>
        <v>62912.213970762</v>
      </c>
      <c r="E59" s="185"/>
      <c r="F59" s="224">
        <f t="shared" si="1"/>
        <v>63541.33611046962</v>
      </c>
      <c r="H59" s="21">
        <v>64176.74947157432</v>
      </c>
      <c r="J59" s="185">
        <f>H59*1.02</f>
        <v>65460.28446100581</v>
      </c>
    </row>
    <row r="60" spans="1:10" ht="15">
      <c r="A60" s="721"/>
      <c r="B60" s="21">
        <v>70454.96886199366</v>
      </c>
      <c r="C60" s="21"/>
      <c r="D60" s="185">
        <f t="shared" si="4"/>
        <v>72568.61792785347</v>
      </c>
      <c r="E60" s="185"/>
      <c r="F60" s="224">
        <f t="shared" si="1"/>
        <v>73294.304107132</v>
      </c>
      <c r="H60" s="21">
        <v>74027.24714820333</v>
      </c>
      <c r="J60" s="185">
        <f aca="true" t="shared" si="5" ref="J60:J105">H60*1.02</f>
        <v>75507.7920911674</v>
      </c>
    </row>
    <row r="61" spans="1:10" ht="15">
      <c r="A61" s="47"/>
      <c r="B61" s="21">
        <v>72909</v>
      </c>
      <c r="C61" s="21"/>
      <c r="D61" s="185">
        <f t="shared" si="4"/>
        <v>75096.27</v>
      </c>
      <c r="E61" s="185"/>
      <c r="F61" s="224">
        <f t="shared" si="1"/>
        <v>75847.23270000001</v>
      </c>
      <c r="H61" s="21">
        <v>76605.705027</v>
      </c>
      <c r="J61" s="185">
        <f t="shared" si="5"/>
        <v>78137.81912754</v>
      </c>
    </row>
    <row r="62" spans="1:10" ht="15">
      <c r="A62" s="47"/>
      <c r="B62" s="21">
        <v>75390</v>
      </c>
      <c r="C62" s="21"/>
      <c r="D62" s="185">
        <f t="shared" si="4"/>
        <v>77651.7</v>
      </c>
      <c r="E62" s="185"/>
      <c r="F62" s="224">
        <f t="shared" si="1"/>
        <v>78428.217</v>
      </c>
      <c r="H62" s="21">
        <v>79212.49917000001</v>
      </c>
      <c r="J62" s="185">
        <f t="shared" si="5"/>
        <v>80796.74915340001</v>
      </c>
    </row>
    <row r="63" spans="1:10" ht="15">
      <c r="A63" s="47"/>
      <c r="B63" s="21">
        <v>77882</v>
      </c>
      <c r="C63" s="21"/>
      <c r="D63" s="185">
        <f t="shared" si="4"/>
        <v>80218.46</v>
      </c>
      <c r="E63" s="185"/>
      <c r="F63" s="224">
        <f t="shared" si="1"/>
        <v>81020.64460000001</v>
      </c>
      <c r="H63" s="21">
        <v>81830.85104600001</v>
      </c>
      <c r="J63" s="185">
        <f t="shared" si="5"/>
        <v>83467.46806692002</v>
      </c>
    </row>
    <row r="64" spans="1:10" ht="15">
      <c r="A64" s="47"/>
      <c r="B64" s="21">
        <v>80387</v>
      </c>
      <c r="C64" s="21"/>
      <c r="D64" s="185">
        <f t="shared" si="4"/>
        <v>82798.61</v>
      </c>
      <c r="E64" s="185"/>
      <c r="F64" s="224">
        <f t="shared" si="1"/>
        <v>83626.5961</v>
      </c>
      <c r="H64" s="21">
        <v>84462.86206099999</v>
      </c>
      <c r="J64" s="185">
        <f t="shared" si="5"/>
        <v>86152.11930221999</v>
      </c>
    </row>
    <row r="65" spans="1:10" ht="15">
      <c r="A65" s="47"/>
      <c r="B65" s="21">
        <v>82873</v>
      </c>
      <c r="C65" s="21"/>
      <c r="D65" s="185">
        <f t="shared" si="4"/>
        <v>85359.19</v>
      </c>
      <c r="E65" s="185"/>
      <c r="F65" s="224">
        <f t="shared" si="1"/>
        <v>86212.7819</v>
      </c>
      <c r="H65" s="21">
        <v>87074.909719</v>
      </c>
      <c r="J65" s="185">
        <f t="shared" si="5"/>
        <v>88816.40791338001</v>
      </c>
    </row>
    <row r="66" spans="1:10" ht="15">
      <c r="A66" s="47"/>
      <c r="B66" s="21">
        <v>85358</v>
      </c>
      <c r="C66" s="21"/>
      <c r="D66" s="185">
        <f t="shared" si="4"/>
        <v>87918.74</v>
      </c>
      <c r="E66" s="185"/>
      <c r="F66" s="224">
        <f t="shared" si="1"/>
        <v>88797.9274</v>
      </c>
      <c r="H66" s="21">
        <v>89685.906674</v>
      </c>
      <c r="J66" s="185">
        <f t="shared" si="5"/>
        <v>91479.62480748</v>
      </c>
    </row>
    <row r="67" spans="1:10" ht="15">
      <c r="A67" s="47"/>
      <c r="B67" s="21">
        <v>87855</v>
      </c>
      <c r="C67" s="21"/>
      <c r="D67" s="185">
        <f t="shared" si="4"/>
        <v>90490.65000000001</v>
      </c>
      <c r="E67" s="185"/>
      <c r="F67" s="224">
        <f t="shared" si="1"/>
        <v>91395.5565</v>
      </c>
      <c r="H67" s="21">
        <v>92309.512065</v>
      </c>
      <c r="J67" s="185">
        <f t="shared" si="5"/>
        <v>94155.70230630001</v>
      </c>
    </row>
    <row r="68" spans="1:10" ht="15">
      <c r="A68" s="142" t="s">
        <v>4</v>
      </c>
      <c r="B68" s="21">
        <v>90346</v>
      </c>
      <c r="C68" s="21"/>
      <c r="D68" s="185">
        <f t="shared" si="4"/>
        <v>93056.38</v>
      </c>
      <c r="E68" s="185"/>
      <c r="F68" s="224">
        <f aca="true" t="shared" si="6" ref="F68:F105">IF(D68*0.01&lt;500,D68+500,D68*1.01)</f>
        <v>93986.94380000001</v>
      </c>
      <c r="H68" s="21">
        <v>94926.813238</v>
      </c>
      <c r="J68" s="185">
        <f t="shared" si="5"/>
        <v>96825.34950276</v>
      </c>
    </row>
    <row r="69" spans="1:6" s="160" customFormat="1" ht="15">
      <c r="A69" s="602" t="s">
        <v>27</v>
      </c>
      <c r="B69" s="723"/>
      <c r="C69" s="723"/>
      <c r="D69" s="393"/>
      <c r="E69" s="393"/>
      <c r="F69" s="239"/>
    </row>
    <row r="70" spans="1:10" s="53" customFormat="1" ht="15">
      <c r="A70" s="722" t="s">
        <v>9</v>
      </c>
      <c r="B70" s="185">
        <v>79451</v>
      </c>
      <c r="C70" s="185"/>
      <c r="D70" s="185">
        <f aca="true" t="shared" si="7" ref="D70:D105">B70*1.03</f>
        <v>81834.53</v>
      </c>
      <c r="E70" s="185"/>
      <c r="F70" s="224">
        <f t="shared" si="6"/>
        <v>82652.8753</v>
      </c>
      <c r="H70" s="185">
        <v>83479.404053</v>
      </c>
      <c r="J70" s="185">
        <f t="shared" si="5"/>
        <v>85148.99213406001</v>
      </c>
    </row>
    <row r="71" spans="1:10" ht="15">
      <c r="A71" s="45" t="s">
        <v>10</v>
      </c>
      <c r="B71" s="21">
        <v>82157</v>
      </c>
      <c r="C71" s="21"/>
      <c r="D71" s="185">
        <f t="shared" si="7"/>
        <v>84621.71</v>
      </c>
      <c r="E71" s="185"/>
      <c r="F71" s="224">
        <f t="shared" si="6"/>
        <v>85467.9271</v>
      </c>
      <c r="H71" s="21">
        <v>86322.606371</v>
      </c>
      <c r="J71" s="185">
        <f t="shared" si="5"/>
        <v>88049.05849842001</v>
      </c>
    </row>
    <row r="72" spans="1:10" ht="15">
      <c r="A72" s="721"/>
      <c r="B72" s="21">
        <v>84851</v>
      </c>
      <c r="C72" s="21"/>
      <c r="D72" s="185">
        <f t="shared" si="7"/>
        <v>87396.53</v>
      </c>
      <c r="E72" s="185"/>
      <c r="F72" s="224">
        <f t="shared" si="6"/>
        <v>88270.4953</v>
      </c>
      <c r="H72" s="21">
        <v>89153.200253</v>
      </c>
      <c r="J72" s="185">
        <f t="shared" si="5"/>
        <v>90936.26425806001</v>
      </c>
    </row>
    <row r="73" spans="1:10" ht="15">
      <c r="A73" s="47"/>
      <c r="B73" s="21">
        <v>87563</v>
      </c>
      <c r="C73" s="21"/>
      <c r="D73" s="185">
        <f t="shared" si="7"/>
        <v>90189.89</v>
      </c>
      <c r="E73" s="185"/>
      <c r="F73" s="224">
        <f t="shared" si="6"/>
        <v>91091.7889</v>
      </c>
      <c r="H73" s="21">
        <v>92002.706789</v>
      </c>
      <c r="J73" s="185">
        <f t="shared" si="5"/>
        <v>93842.76092478</v>
      </c>
    </row>
    <row r="74" spans="1:10" ht="15">
      <c r="A74" s="47"/>
      <c r="B74" s="21">
        <v>90260</v>
      </c>
      <c r="C74" s="21"/>
      <c r="D74" s="185">
        <f t="shared" si="7"/>
        <v>92967.8</v>
      </c>
      <c r="E74" s="185"/>
      <c r="F74" s="224">
        <f t="shared" si="6"/>
        <v>93897.478</v>
      </c>
      <c r="H74" s="21">
        <v>94836.45278</v>
      </c>
      <c r="J74" s="185">
        <f t="shared" si="5"/>
        <v>96733.18183560001</v>
      </c>
    </row>
    <row r="75" spans="1:10" ht="15">
      <c r="A75" s="47"/>
      <c r="B75" s="21">
        <v>92955</v>
      </c>
      <c r="C75" s="21"/>
      <c r="D75" s="185">
        <f t="shared" si="7"/>
        <v>95743.65000000001</v>
      </c>
      <c r="E75" s="185"/>
      <c r="F75" s="224">
        <f t="shared" si="6"/>
        <v>96701.0865</v>
      </c>
      <c r="H75" s="21">
        <v>97668.09736500001</v>
      </c>
      <c r="J75" s="185">
        <f t="shared" si="5"/>
        <v>99621.45931230001</v>
      </c>
    </row>
    <row r="76" spans="1:10" ht="15">
      <c r="A76" s="47"/>
      <c r="B76" s="21">
        <v>95664</v>
      </c>
      <c r="C76" s="21"/>
      <c r="D76" s="185">
        <f t="shared" si="7"/>
        <v>98533.92</v>
      </c>
      <c r="E76" s="185"/>
      <c r="F76" s="224">
        <f t="shared" si="6"/>
        <v>99519.2592</v>
      </c>
      <c r="H76" s="21">
        <v>100514.451792</v>
      </c>
      <c r="J76" s="185">
        <f t="shared" si="5"/>
        <v>102524.74082784001</v>
      </c>
    </row>
    <row r="77" spans="1:10" ht="15">
      <c r="A77" s="47"/>
      <c r="B77" s="21">
        <v>98357</v>
      </c>
      <c r="C77" s="21"/>
      <c r="D77" s="185">
        <f t="shared" si="7"/>
        <v>101307.71</v>
      </c>
      <c r="E77" s="185"/>
      <c r="F77" s="224">
        <f t="shared" si="6"/>
        <v>102320.7871</v>
      </c>
      <c r="H77" s="21">
        <v>103343.99497100001</v>
      </c>
      <c r="J77" s="188">
        <f t="shared" si="5"/>
        <v>105410.87487042001</v>
      </c>
    </row>
    <row r="78" spans="1:10" s="394" customFormat="1" ht="15">
      <c r="A78" s="602" t="s">
        <v>11</v>
      </c>
      <c r="B78" s="393">
        <v>82119</v>
      </c>
      <c r="C78" s="393"/>
      <c r="D78" s="393">
        <f t="shared" si="7"/>
        <v>84582.57</v>
      </c>
      <c r="E78" s="393"/>
      <c r="F78" s="239">
        <f t="shared" si="6"/>
        <v>85428.39570000001</v>
      </c>
      <c r="H78" s="393">
        <v>86282.67965700002</v>
      </c>
      <c r="J78" s="185">
        <f t="shared" si="5"/>
        <v>88008.33325014001</v>
      </c>
    </row>
    <row r="79" spans="1:10" ht="15" customHeight="1">
      <c r="A79" s="721"/>
      <c r="B79" s="21">
        <v>84702</v>
      </c>
      <c r="C79" s="21"/>
      <c r="D79" s="185">
        <f t="shared" si="7"/>
        <v>87243.06</v>
      </c>
      <c r="E79" s="185"/>
      <c r="F79" s="224">
        <f t="shared" si="6"/>
        <v>88115.4906</v>
      </c>
      <c r="H79" s="21">
        <v>88996.645506</v>
      </c>
      <c r="J79" s="185">
        <f t="shared" si="5"/>
        <v>90776.57841612</v>
      </c>
    </row>
    <row r="80" spans="1:10" ht="15">
      <c r="A80" s="47"/>
      <c r="B80" s="21">
        <v>87279</v>
      </c>
      <c r="C80" s="21"/>
      <c r="D80" s="185">
        <f t="shared" si="7"/>
        <v>89897.37</v>
      </c>
      <c r="E80" s="185"/>
      <c r="F80" s="224">
        <f t="shared" si="6"/>
        <v>90796.3437</v>
      </c>
      <c r="H80" s="21">
        <v>91704.307137</v>
      </c>
      <c r="J80" s="185">
        <f t="shared" si="5"/>
        <v>93538.39327974</v>
      </c>
    </row>
    <row r="81" spans="1:10" ht="15">
      <c r="A81" s="47"/>
      <c r="B81" s="21">
        <v>89861</v>
      </c>
      <c r="C81" s="21"/>
      <c r="D81" s="185">
        <f t="shared" si="7"/>
        <v>92556.83</v>
      </c>
      <c r="E81" s="185"/>
      <c r="F81" s="224">
        <f t="shared" si="6"/>
        <v>93482.3983</v>
      </c>
      <c r="H81" s="21">
        <v>94417.222283</v>
      </c>
      <c r="J81" s="185">
        <f t="shared" si="5"/>
        <v>96305.56672866</v>
      </c>
    </row>
    <row r="82" spans="1:10" ht="15">
      <c r="A82" s="47"/>
      <c r="B82" s="21">
        <v>92445</v>
      </c>
      <c r="C82" s="21"/>
      <c r="D82" s="185">
        <f t="shared" si="7"/>
        <v>95218.35</v>
      </c>
      <c r="E82" s="185"/>
      <c r="F82" s="224">
        <f t="shared" si="6"/>
        <v>96170.5335</v>
      </c>
      <c r="H82" s="21">
        <v>97132.23883500001</v>
      </c>
      <c r="J82" s="185">
        <f t="shared" si="5"/>
        <v>99074.88361170002</v>
      </c>
    </row>
    <row r="83" spans="1:10" ht="15">
      <c r="A83" s="47"/>
      <c r="B83" s="21">
        <v>95023</v>
      </c>
      <c r="C83" s="21"/>
      <c r="D83" s="185">
        <f t="shared" si="7"/>
        <v>97873.69</v>
      </c>
      <c r="E83" s="185"/>
      <c r="F83" s="224">
        <f t="shared" si="6"/>
        <v>98852.4269</v>
      </c>
      <c r="H83" s="21">
        <v>99840.951169</v>
      </c>
      <c r="J83" s="185">
        <f t="shared" si="5"/>
        <v>101837.77019238</v>
      </c>
    </row>
    <row r="84" spans="1:10" ht="15">
      <c r="A84" s="47"/>
      <c r="B84" s="21">
        <v>97601</v>
      </c>
      <c r="C84" s="21"/>
      <c r="D84" s="185">
        <f t="shared" si="7"/>
        <v>100529.03</v>
      </c>
      <c r="E84" s="185"/>
      <c r="F84" s="224">
        <f t="shared" si="6"/>
        <v>101534.3203</v>
      </c>
      <c r="H84" s="21">
        <v>102549.663503</v>
      </c>
      <c r="J84" s="185">
        <f t="shared" si="5"/>
        <v>104600.65677306</v>
      </c>
    </row>
    <row r="85" spans="1:10" ht="15">
      <c r="A85" s="47"/>
      <c r="B85" s="21">
        <v>100184</v>
      </c>
      <c r="C85" s="21"/>
      <c r="D85" s="185">
        <f t="shared" si="7"/>
        <v>103189.52</v>
      </c>
      <c r="E85" s="185"/>
      <c r="F85" s="224">
        <f t="shared" si="6"/>
        <v>104221.4152</v>
      </c>
      <c r="H85" s="21">
        <v>105263.629352</v>
      </c>
      <c r="J85" s="185">
        <f t="shared" si="5"/>
        <v>107368.90193904</v>
      </c>
    </row>
    <row r="86" spans="1:10" ht="15">
      <c r="A86" s="47"/>
      <c r="B86" s="21">
        <v>102760</v>
      </c>
      <c r="C86" s="21"/>
      <c r="D86" s="185">
        <f t="shared" si="7"/>
        <v>105842.8</v>
      </c>
      <c r="E86" s="185"/>
      <c r="F86" s="224">
        <f t="shared" si="6"/>
        <v>106901.228</v>
      </c>
      <c r="H86" s="21">
        <v>107970.24028</v>
      </c>
      <c r="J86" s="185">
        <f t="shared" si="5"/>
        <v>110129.6450856</v>
      </c>
    </row>
    <row r="87" spans="1:10" ht="15">
      <c r="A87" s="47"/>
      <c r="B87" s="21">
        <v>105578</v>
      </c>
      <c r="C87" s="21"/>
      <c r="D87" s="185">
        <f t="shared" si="7"/>
        <v>108745.34</v>
      </c>
      <c r="E87" s="185"/>
      <c r="F87" s="224">
        <f t="shared" si="6"/>
        <v>109832.7934</v>
      </c>
      <c r="H87" s="21">
        <v>110931.121334</v>
      </c>
      <c r="J87" s="188">
        <f t="shared" si="5"/>
        <v>113149.74376068</v>
      </c>
    </row>
    <row r="88" spans="1:10" s="394" customFormat="1" ht="15">
      <c r="A88" s="602" t="s">
        <v>12</v>
      </c>
      <c r="B88" s="393">
        <v>88349</v>
      </c>
      <c r="C88" s="393"/>
      <c r="D88" s="393">
        <f t="shared" si="7"/>
        <v>90999.47</v>
      </c>
      <c r="E88" s="393"/>
      <c r="F88" s="239">
        <f t="shared" si="6"/>
        <v>91909.4647</v>
      </c>
      <c r="H88" s="393">
        <v>92828.559347</v>
      </c>
      <c r="J88" s="185">
        <f t="shared" si="5"/>
        <v>94685.13053394</v>
      </c>
    </row>
    <row r="89" spans="1:10" ht="15">
      <c r="A89" s="47"/>
      <c r="B89" s="21">
        <v>91449</v>
      </c>
      <c r="C89" s="21"/>
      <c r="D89" s="185">
        <f t="shared" si="7"/>
        <v>94192.47</v>
      </c>
      <c r="E89" s="185"/>
      <c r="F89" s="224">
        <f t="shared" si="6"/>
        <v>95134.3947</v>
      </c>
      <c r="H89" s="21">
        <v>96085.738647</v>
      </c>
      <c r="J89" s="185">
        <f t="shared" si="5"/>
        <v>98007.45341994001</v>
      </c>
    </row>
    <row r="90" spans="1:10" ht="15">
      <c r="A90" s="721"/>
      <c r="B90" s="21">
        <v>94551</v>
      </c>
      <c r="C90" s="21"/>
      <c r="D90" s="185">
        <f t="shared" si="7"/>
        <v>97387.53</v>
      </c>
      <c r="E90" s="185"/>
      <c r="F90" s="224">
        <f t="shared" si="6"/>
        <v>98361.4053</v>
      </c>
      <c r="H90" s="21">
        <v>99345.019353</v>
      </c>
      <c r="J90" s="185">
        <f t="shared" si="5"/>
        <v>101331.91974006</v>
      </c>
    </row>
    <row r="91" spans="1:10" ht="15">
      <c r="A91" s="47"/>
      <c r="B91" s="21">
        <v>97654</v>
      </c>
      <c r="C91" s="21"/>
      <c r="D91" s="185">
        <f t="shared" si="7"/>
        <v>100583.62</v>
      </c>
      <c r="E91" s="185"/>
      <c r="F91" s="224">
        <f t="shared" si="6"/>
        <v>101589.4562</v>
      </c>
      <c r="H91" s="21">
        <v>102605.350762</v>
      </c>
      <c r="J91" s="185">
        <f t="shared" si="5"/>
        <v>104657.45777724001</v>
      </c>
    </row>
    <row r="92" spans="1:10" ht="15">
      <c r="A92" s="47"/>
      <c r="B92" s="21">
        <v>100756</v>
      </c>
      <c r="C92" s="21"/>
      <c r="D92" s="185">
        <f t="shared" si="7"/>
        <v>103778.68000000001</v>
      </c>
      <c r="E92" s="185"/>
      <c r="F92" s="224">
        <f t="shared" si="6"/>
        <v>104816.46680000001</v>
      </c>
      <c r="H92" s="21">
        <v>105864.631468</v>
      </c>
      <c r="J92" s="185">
        <f t="shared" si="5"/>
        <v>107981.92409736001</v>
      </c>
    </row>
    <row r="93" spans="1:10" ht="15">
      <c r="A93" s="47"/>
      <c r="B93" s="21">
        <v>103857</v>
      </c>
      <c r="C93" s="21"/>
      <c r="D93" s="185">
        <f t="shared" si="7"/>
        <v>106972.71</v>
      </c>
      <c r="E93" s="185"/>
      <c r="F93" s="224">
        <f t="shared" si="6"/>
        <v>108042.43710000001</v>
      </c>
      <c r="H93" s="21">
        <v>109122.86147100001</v>
      </c>
      <c r="J93" s="185">
        <f t="shared" si="5"/>
        <v>111305.31870042002</v>
      </c>
    </row>
    <row r="94" spans="1:10" ht="15">
      <c r="A94" s="47"/>
      <c r="B94" s="21">
        <v>107192</v>
      </c>
      <c r="C94" s="21"/>
      <c r="D94" s="185">
        <f t="shared" si="7"/>
        <v>110407.76000000001</v>
      </c>
      <c r="E94" s="185"/>
      <c r="F94" s="224">
        <f t="shared" si="6"/>
        <v>111511.83760000001</v>
      </c>
      <c r="H94" s="21">
        <v>112626.95597600001</v>
      </c>
      <c r="J94" s="185">
        <f t="shared" si="5"/>
        <v>114879.49509552002</v>
      </c>
    </row>
    <row r="95" spans="1:10" ht="15">
      <c r="A95" s="47"/>
      <c r="B95" s="21">
        <v>110319</v>
      </c>
      <c r="C95" s="21"/>
      <c r="D95" s="185">
        <f t="shared" si="7"/>
        <v>113628.57</v>
      </c>
      <c r="E95" s="185"/>
      <c r="F95" s="224">
        <f t="shared" si="6"/>
        <v>114764.85570000001</v>
      </c>
      <c r="H95" s="21">
        <v>115912.50425700002</v>
      </c>
      <c r="J95" s="185">
        <f t="shared" si="5"/>
        <v>118230.75434214002</v>
      </c>
    </row>
    <row r="96" spans="1:10" ht="15">
      <c r="A96" s="47"/>
      <c r="B96" s="21">
        <v>113633</v>
      </c>
      <c r="C96" s="21"/>
      <c r="D96" s="185">
        <f t="shared" si="7"/>
        <v>117041.99</v>
      </c>
      <c r="E96" s="185"/>
      <c r="F96" s="224">
        <f t="shared" si="6"/>
        <v>118212.40990000001</v>
      </c>
      <c r="H96" s="21">
        <v>119394.53399900002</v>
      </c>
      <c r="J96" s="188">
        <f t="shared" si="5"/>
        <v>121782.42467898002</v>
      </c>
    </row>
    <row r="97" spans="1:10" s="394" customFormat="1" ht="15">
      <c r="A97" s="601" t="s">
        <v>77</v>
      </c>
      <c r="B97" s="393">
        <v>54704.077238076556</v>
      </c>
      <c r="C97" s="393"/>
      <c r="D97" s="393">
        <f t="shared" si="7"/>
        <v>56345.19955521885</v>
      </c>
      <c r="E97" s="393"/>
      <c r="F97" s="239">
        <f t="shared" si="6"/>
        <v>56908.65155077104</v>
      </c>
      <c r="H97" s="393">
        <v>57477.738066278755</v>
      </c>
      <c r="J97" s="185">
        <f t="shared" si="5"/>
        <v>58627.29282760433</v>
      </c>
    </row>
    <row r="98" spans="1:10" ht="15">
      <c r="A98" s="143" t="s">
        <v>76</v>
      </c>
      <c r="B98" s="21">
        <v>64421.99015053396</v>
      </c>
      <c r="C98" s="21"/>
      <c r="D98" s="185">
        <f t="shared" si="7"/>
        <v>66354.64985504998</v>
      </c>
      <c r="E98" s="185"/>
      <c r="F98" s="224">
        <f t="shared" si="6"/>
        <v>67018.19635360048</v>
      </c>
      <c r="H98" s="21">
        <v>67688.37831713648</v>
      </c>
      <c r="J98" s="185">
        <f t="shared" si="5"/>
        <v>69042.14588347921</v>
      </c>
    </row>
    <row r="99" spans="1:10" ht="15">
      <c r="A99" s="721"/>
      <c r="B99" s="21">
        <v>67869.00557037254</v>
      </c>
      <c r="C99" s="21"/>
      <c r="D99" s="185">
        <f t="shared" si="7"/>
        <v>69905.07573748371</v>
      </c>
      <c r="E99" s="185"/>
      <c r="F99" s="224">
        <f t="shared" si="6"/>
        <v>70604.12649485854</v>
      </c>
      <c r="H99" s="21">
        <v>71310.16775980713</v>
      </c>
      <c r="J99" s="185">
        <f t="shared" si="5"/>
        <v>72736.37111500328</v>
      </c>
    </row>
    <row r="100" spans="1:10" ht="15">
      <c r="A100" s="119"/>
      <c r="B100" s="21">
        <v>70241.10928342365</v>
      </c>
      <c r="C100" s="21"/>
      <c r="D100" s="185">
        <f t="shared" si="7"/>
        <v>72348.34256192636</v>
      </c>
      <c r="E100" s="185"/>
      <c r="F100" s="224">
        <f t="shared" si="6"/>
        <v>73071.82598754563</v>
      </c>
      <c r="H100" s="21">
        <v>73802.54424742109</v>
      </c>
      <c r="J100" s="185">
        <f t="shared" si="5"/>
        <v>75278.5951323695</v>
      </c>
    </row>
    <row r="101" spans="1:10" ht="15">
      <c r="A101" s="119"/>
      <c r="B101" s="21">
        <v>73708</v>
      </c>
      <c r="C101" s="21"/>
      <c r="D101" s="185">
        <f t="shared" si="7"/>
        <v>75919.24</v>
      </c>
      <c r="E101" s="185"/>
      <c r="F101" s="224">
        <f t="shared" si="6"/>
        <v>76678.4324</v>
      </c>
      <c r="H101" s="21">
        <v>77445.21672400001</v>
      </c>
      <c r="J101" s="185">
        <f t="shared" si="5"/>
        <v>78994.12105848001</v>
      </c>
    </row>
    <row r="102" spans="1:10" ht="15">
      <c r="A102" s="119"/>
      <c r="B102" s="21">
        <v>77208</v>
      </c>
      <c r="C102" s="21"/>
      <c r="D102" s="185">
        <f t="shared" si="7"/>
        <v>79524.24</v>
      </c>
      <c r="E102" s="185"/>
      <c r="F102" s="224">
        <f t="shared" si="6"/>
        <v>80319.48240000001</v>
      </c>
      <c r="H102" s="21">
        <v>81122.67722400001</v>
      </c>
      <c r="J102" s="185">
        <f t="shared" si="5"/>
        <v>82745.13076848001</v>
      </c>
    </row>
    <row r="103" spans="1:10" ht="15">
      <c r="A103" s="119"/>
      <c r="B103" s="21">
        <v>80697</v>
      </c>
      <c r="C103" s="21"/>
      <c r="D103" s="185">
        <f t="shared" si="7"/>
        <v>83117.91</v>
      </c>
      <c r="E103" s="185"/>
      <c r="F103" s="224">
        <f t="shared" si="6"/>
        <v>83949.0891</v>
      </c>
      <c r="G103" s="53"/>
      <c r="H103" s="21">
        <v>84788.57999099999</v>
      </c>
      <c r="J103" s="185">
        <f t="shared" si="5"/>
        <v>86484.35159081999</v>
      </c>
    </row>
    <row r="104" spans="1:10" ht="15">
      <c r="A104" s="119"/>
      <c r="B104" s="21">
        <v>84185</v>
      </c>
      <c r="C104" s="21"/>
      <c r="D104" s="185">
        <f t="shared" si="7"/>
        <v>86710.55</v>
      </c>
      <c r="E104" s="185"/>
      <c r="F104" s="224">
        <f t="shared" si="6"/>
        <v>87577.65550000001</v>
      </c>
      <c r="G104" s="53"/>
      <c r="H104" s="21">
        <v>88453.43205500001</v>
      </c>
      <c r="J104" s="185">
        <f t="shared" si="5"/>
        <v>90222.50069610002</v>
      </c>
    </row>
    <row r="105" spans="1:10" ht="15">
      <c r="A105" s="119"/>
      <c r="B105" s="21">
        <v>87670</v>
      </c>
      <c r="C105" s="21"/>
      <c r="D105" s="185">
        <f t="shared" si="7"/>
        <v>90300.1</v>
      </c>
      <c r="E105" s="185"/>
      <c r="F105" s="224">
        <f t="shared" si="6"/>
        <v>91203.10100000001</v>
      </c>
      <c r="G105" s="53"/>
      <c r="H105" s="21">
        <v>92115.13201000002</v>
      </c>
      <c r="J105" s="185">
        <f t="shared" si="5"/>
        <v>93957.43465020001</v>
      </c>
    </row>
    <row r="106" spans="4:7" ht="15">
      <c r="D106" s="185"/>
      <c r="E106" s="185"/>
      <c r="F106" s="185"/>
      <c r="G106" s="53"/>
    </row>
    <row r="107" spans="4:7" ht="15">
      <c r="D107" s="53"/>
      <c r="E107" s="53"/>
      <c r="F107" s="53"/>
      <c r="G107" s="53"/>
    </row>
    <row r="108" spans="4:7" ht="15">
      <c r="D108" s="53"/>
      <c r="E108" s="53"/>
      <c r="F108" s="53"/>
      <c r="G108" s="53"/>
    </row>
    <row r="109" spans="4:7" ht="15">
      <c r="D109" s="53"/>
      <c r="E109" s="53"/>
      <c r="F109" s="53"/>
      <c r="G109" s="53"/>
    </row>
    <row r="121" spans="1:7" s="32" customFormat="1" ht="30.75" customHeight="1" thickBot="1">
      <c r="A121" s="724" t="s">
        <v>324</v>
      </c>
      <c r="B121" s="725"/>
      <c r="C121" s="725"/>
      <c r="D121" s="725"/>
      <c r="E121" s="725"/>
      <c r="F121" s="725"/>
      <c r="G121" s="726"/>
    </row>
    <row r="122" ht="15.75" thickTop="1"/>
  </sheetData>
  <sheetProtection/>
  <mergeCells count="1">
    <mergeCell ref="A121:G121"/>
  </mergeCells>
  <hyperlinks>
    <hyperlink ref="A121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35" r:id="rId1"/>
  <headerFooter alignWithMargins="0">
    <oddFooter>&amp;C&amp;"Comic Sans MS,Regular"&amp;9&amp;F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D76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O72" sqref="O72"/>
    </sheetView>
  </sheetViews>
  <sheetFormatPr defaultColWidth="8.88671875" defaultRowHeight="15"/>
  <cols>
    <col min="1" max="1" width="32.5546875" style="3" customWidth="1"/>
    <col min="2" max="2" width="17.10546875" style="20" hidden="1" customWidth="1"/>
    <col min="3" max="3" width="17.6640625" style="20" hidden="1" customWidth="1"/>
    <col min="4" max="5" width="17.10546875" style="3" hidden="1" customWidth="1"/>
    <col min="6" max="6" width="12.77734375" style="3" hidden="1" customWidth="1"/>
    <col min="7" max="7" width="20.88671875" style="3" hidden="1" customWidth="1"/>
    <col min="8" max="8" width="13.21484375" style="3" hidden="1" customWidth="1"/>
    <col min="9" max="9" width="23.4453125" style="3" hidden="1" customWidth="1"/>
    <col min="10" max="11" width="12.99609375" style="20" customWidth="1"/>
    <col min="12" max="16384" width="8.88671875" style="3" customWidth="1"/>
  </cols>
  <sheetData>
    <row r="1" spans="1:11" s="41" customFormat="1" ht="28.5" customHeight="1">
      <c r="A1" s="218" t="s">
        <v>127</v>
      </c>
      <c r="B1" s="25">
        <v>44470</v>
      </c>
      <c r="C1" s="41" t="s">
        <v>133</v>
      </c>
      <c r="D1" s="25">
        <v>44593</v>
      </c>
      <c r="E1" s="41" t="s">
        <v>135</v>
      </c>
      <c r="F1" s="210">
        <v>44594</v>
      </c>
      <c r="G1" s="180" t="s">
        <v>154</v>
      </c>
      <c r="H1" s="221">
        <v>44835</v>
      </c>
      <c r="I1" s="221" t="s">
        <v>157</v>
      </c>
      <c r="J1" s="221">
        <v>44986</v>
      </c>
      <c r="K1" s="338" t="s">
        <v>371</v>
      </c>
    </row>
    <row r="2" spans="1:11" s="5" customFormat="1" ht="18.75" customHeight="1" hidden="1">
      <c r="A2" s="6" t="s">
        <v>75</v>
      </c>
      <c r="B2" s="24"/>
      <c r="C2" s="24"/>
      <c r="J2" s="225">
        <f>H2*1.02</f>
        <v>0</v>
      </c>
      <c r="K2" s="225">
        <f>I2*1.02</f>
        <v>0</v>
      </c>
    </row>
    <row r="3" spans="1:24" s="132" customFormat="1" ht="18.75" customHeight="1">
      <c r="A3" s="128" t="s">
        <v>13</v>
      </c>
      <c r="B3" s="129">
        <v>51340.14626451241</v>
      </c>
      <c r="D3" s="131">
        <f>B3*1.01</f>
        <v>51853.54772715754</v>
      </c>
      <c r="E3" s="131"/>
      <c r="F3" s="383">
        <f>D3*1.03</f>
        <v>53409.15415897226</v>
      </c>
      <c r="G3" s="383"/>
      <c r="H3" s="223">
        <f>IF(F3*0.01&lt;500,F3+500,F3*1.01)</f>
        <v>53943.24570056199</v>
      </c>
      <c r="I3" s="223"/>
      <c r="J3" s="552">
        <f aca="true" t="shared" si="0" ref="J3:K54">H3*1.02</f>
        <v>55022.11061457323</v>
      </c>
      <c r="K3" s="552"/>
      <c r="L3" s="197"/>
      <c r="N3" s="197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12" ht="18.75" customHeight="1">
      <c r="A4" s="2"/>
      <c r="B4" s="40">
        <v>52595.31486358707</v>
      </c>
      <c r="D4" s="76">
        <f aca="true" t="shared" si="1" ref="D4:D54">B4*1.01</f>
        <v>53121.268012222936</v>
      </c>
      <c r="E4" s="382"/>
      <c r="F4" s="52">
        <f aca="true" t="shared" si="2" ref="F4:F54">D4*1.03</f>
        <v>54714.90605258963</v>
      </c>
      <c r="G4" s="52"/>
      <c r="H4" s="224">
        <f aca="true" t="shared" si="3" ref="H4:I54">IF(F4*0.01&lt;500,F4+500,F4*1.01)</f>
        <v>55262.05511311552</v>
      </c>
      <c r="J4" s="552">
        <f t="shared" si="0"/>
        <v>56367.296215377835</v>
      </c>
      <c r="K4" s="552"/>
      <c r="L4" s="198"/>
    </row>
    <row r="5" spans="1:12" ht="18.75" customHeight="1">
      <c r="A5" s="2"/>
      <c r="B5" s="40">
        <v>54062.15098055138</v>
      </c>
      <c r="D5" s="76">
        <f t="shared" si="1"/>
        <v>54602.77249035689</v>
      </c>
      <c r="E5" s="382"/>
      <c r="F5" s="52">
        <f t="shared" si="2"/>
        <v>56240.8556650676</v>
      </c>
      <c r="G5" s="52"/>
      <c r="H5" s="224">
        <f t="shared" si="3"/>
        <v>56803.26422171827</v>
      </c>
      <c r="J5" s="552">
        <f t="shared" si="0"/>
        <v>57939.32950615264</v>
      </c>
      <c r="K5" s="552"/>
      <c r="L5" s="198"/>
    </row>
    <row r="6" spans="1:12" ht="18.75" customHeight="1">
      <c r="A6" s="2"/>
      <c r="B6" s="40">
        <v>55533.93260027011</v>
      </c>
      <c r="D6" s="76">
        <f t="shared" si="1"/>
        <v>56089.27192627281</v>
      </c>
      <c r="E6" s="382"/>
      <c r="F6" s="52">
        <f t="shared" si="2"/>
        <v>57771.950084061</v>
      </c>
      <c r="G6" s="52"/>
      <c r="H6" s="224">
        <f t="shared" si="3"/>
        <v>58349.66958490161</v>
      </c>
      <c r="J6" s="552">
        <f t="shared" si="0"/>
        <v>59516.66297659964</v>
      </c>
      <c r="K6" s="552"/>
      <c r="L6" s="198"/>
    </row>
    <row r="7" spans="1:12" ht="18.75" customHeight="1">
      <c r="A7" s="2"/>
      <c r="B7" s="40">
        <v>57007.69242109062</v>
      </c>
      <c r="D7" s="76">
        <f t="shared" si="1"/>
        <v>57577.76934530153</v>
      </c>
      <c r="E7" s="382"/>
      <c r="F7" s="52">
        <f t="shared" si="2"/>
        <v>59305.10242566058</v>
      </c>
      <c r="G7" s="52"/>
      <c r="H7" s="224">
        <f t="shared" si="3"/>
        <v>59898.15344991719</v>
      </c>
      <c r="J7" s="552">
        <f t="shared" si="0"/>
        <v>61096.116518915536</v>
      </c>
      <c r="K7" s="552"/>
      <c r="L7" s="198"/>
    </row>
    <row r="8" spans="1:12" ht="18.75" customHeight="1">
      <c r="A8" s="2"/>
      <c r="B8" s="40">
        <v>58325.174354871124</v>
      </c>
      <c r="D8" s="76">
        <f t="shared" si="1"/>
        <v>58908.42609841983</v>
      </c>
      <c r="E8" s="382"/>
      <c r="F8" s="52">
        <f t="shared" si="2"/>
        <v>60675.67888137243</v>
      </c>
      <c r="G8" s="52"/>
      <c r="H8" s="224">
        <f t="shared" si="3"/>
        <v>61282.435670186154</v>
      </c>
      <c r="J8" s="552">
        <f t="shared" si="0"/>
        <v>62508.08438358988</v>
      </c>
      <c r="K8" s="552"/>
      <c r="L8" s="198"/>
    </row>
    <row r="9" spans="1:12" ht="18.75" customHeight="1">
      <c r="A9" s="2"/>
      <c r="B9" s="40">
        <v>59666.394701872865</v>
      </c>
      <c r="D9" s="76">
        <f t="shared" si="1"/>
        <v>60263.058648891594</v>
      </c>
      <c r="E9" s="382"/>
      <c r="F9" s="52">
        <f t="shared" si="2"/>
        <v>62070.950408358345</v>
      </c>
      <c r="G9" s="52"/>
      <c r="H9" s="224">
        <f t="shared" si="3"/>
        <v>62691.65991244193</v>
      </c>
      <c r="J9" s="552">
        <f t="shared" si="0"/>
        <v>63945.49311069077</v>
      </c>
      <c r="K9" s="552"/>
      <c r="L9" s="198"/>
    </row>
    <row r="10" spans="1:12" ht="18.75" customHeight="1">
      <c r="A10" s="2"/>
      <c r="B10" s="40">
        <v>60971.01832849183</v>
      </c>
      <c r="D10" s="76">
        <f t="shared" si="1"/>
        <v>61580.72851177675</v>
      </c>
      <c r="E10" s="382"/>
      <c r="F10" s="52">
        <f t="shared" si="2"/>
        <v>63428.15036713006</v>
      </c>
      <c r="G10" s="52"/>
      <c r="H10" s="224">
        <f t="shared" si="3"/>
        <v>64062.43187080136</v>
      </c>
      <c r="J10" s="552">
        <f t="shared" si="0"/>
        <v>65343.68050821739</v>
      </c>
      <c r="K10" s="552"/>
      <c r="L10" s="198"/>
    </row>
    <row r="11" spans="1:12" ht="18.75" customHeight="1">
      <c r="A11" s="2"/>
      <c r="B11" s="40">
        <v>62269.707351805475</v>
      </c>
      <c r="D11" s="76">
        <f t="shared" si="1"/>
        <v>62892.40442532353</v>
      </c>
      <c r="E11" s="382"/>
      <c r="F11" s="52">
        <f t="shared" si="2"/>
        <v>64779.17655808324</v>
      </c>
      <c r="G11" s="52"/>
      <c r="H11" s="224">
        <f t="shared" si="3"/>
        <v>65426.96832366408</v>
      </c>
      <c r="J11" s="552">
        <f t="shared" si="0"/>
        <v>66735.50769013735</v>
      </c>
      <c r="K11" s="552"/>
      <c r="L11" s="198"/>
    </row>
    <row r="12" spans="1:12" ht="18.75" customHeight="1">
      <c r="A12" s="6" t="s">
        <v>14</v>
      </c>
      <c r="B12" s="40">
        <v>64502.10729515574</v>
      </c>
      <c r="D12" s="76">
        <f t="shared" si="1"/>
        <v>65147.128368107304</v>
      </c>
      <c r="E12" s="382"/>
      <c r="F12" s="52">
        <f t="shared" si="2"/>
        <v>67101.54221915052</v>
      </c>
      <c r="G12" s="52"/>
      <c r="H12" s="224">
        <f t="shared" si="3"/>
        <v>67772.55764134202</v>
      </c>
      <c r="J12" s="552">
        <f t="shared" si="0"/>
        <v>69128.00879416887</v>
      </c>
      <c r="K12" s="552"/>
      <c r="L12" s="198"/>
    </row>
    <row r="13" spans="1:12" ht="18.75" customHeight="1">
      <c r="A13" s="6" t="s">
        <v>15</v>
      </c>
      <c r="B13" s="40">
        <v>66743.40914346398</v>
      </c>
      <c r="D13" s="77">
        <f t="shared" si="1"/>
        <v>67410.84323489862</v>
      </c>
      <c r="E13" s="127"/>
      <c r="F13" s="441">
        <f t="shared" si="2"/>
        <v>69433.16853194559</v>
      </c>
      <c r="G13" s="441"/>
      <c r="H13" s="224">
        <f t="shared" si="3"/>
        <v>70127.50021726504</v>
      </c>
      <c r="J13" s="552">
        <f t="shared" si="0"/>
        <v>71530.05022161035</v>
      </c>
      <c r="K13" s="552"/>
      <c r="L13" s="198"/>
    </row>
    <row r="14" spans="1:82" s="23" customFormat="1" ht="18.75" customHeight="1">
      <c r="A14" s="604" t="s">
        <v>16</v>
      </c>
      <c r="B14" s="238">
        <v>49041.22779800938</v>
      </c>
      <c r="C14" s="394"/>
      <c r="D14" s="165">
        <f t="shared" si="1"/>
        <v>49531.640075989475</v>
      </c>
      <c r="E14" s="605"/>
      <c r="F14" s="606">
        <f t="shared" si="2"/>
        <v>51017.58927826916</v>
      </c>
      <c r="G14" s="606"/>
      <c r="H14" s="239">
        <f t="shared" si="3"/>
        <v>51527.76517105185</v>
      </c>
      <c r="J14" s="561">
        <f t="shared" si="0"/>
        <v>52558.32047447289</v>
      </c>
      <c r="K14" s="561"/>
      <c r="BV14" s="607"/>
      <c r="BX14" s="607"/>
      <c r="BY14" s="607"/>
      <c r="BZ14" s="607"/>
      <c r="CA14" s="607"/>
      <c r="CB14" s="607"/>
      <c r="CC14" s="607"/>
      <c r="CD14" s="607"/>
    </row>
    <row r="15" spans="1:74" ht="18.75" customHeight="1">
      <c r="A15" s="2"/>
      <c r="B15" s="40">
        <v>50210.52092450263</v>
      </c>
      <c r="D15" s="76">
        <f t="shared" si="1"/>
        <v>50712.62613374765</v>
      </c>
      <c r="E15" s="382"/>
      <c r="F15" s="52">
        <f t="shared" si="2"/>
        <v>52234.00491776008</v>
      </c>
      <c r="G15" s="52"/>
      <c r="H15" s="385">
        <f t="shared" si="3"/>
        <v>52756.344966937686</v>
      </c>
      <c r="J15" s="552">
        <f t="shared" si="0"/>
        <v>53811.47186627644</v>
      </c>
      <c r="K15" s="552"/>
      <c r="BV15" s="198"/>
    </row>
    <row r="16" spans="1:74" ht="18.75" customHeight="1">
      <c r="A16" s="2"/>
      <c r="B16" s="40">
        <v>51634.89822867652</v>
      </c>
      <c r="D16" s="76">
        <f t="shared" si="1"/>
        <v>52151.24721096328</v>
      </c>
      <c r="E16" s="382"/>
      <c r="F16" s="52">
        <f t="shared" si="2"/>
        <v>53715.78462729218</v>
      </c>
      <c r="G16" s="52"/>
      <c r="H16" s="385">
        <f t="shared" si="3"/>
        <v>54252.942473565105</v>
      </c>
      <c r="J16" s="552">
        <f t="shared" si="0"/>
        <v>55338.001323036406</v>
      </c>
      <c r="K16" s="552"/>
      <c r="BV16" s="198"/>
    </row>
    <row r="17" spans="1:74" ht="18.75" customHeight="1">
      <c r="A17" s="2"/>
      <c r="B17" s="40">
        <v>54316.349822129145</v>
      </c>
      <c r="D17" s="77">
        <f t="shared" si="1"/>
        <v>54859.51332035044</v>
      </c>
      <c r="E17" s="384"/>
      <c r="F17" s="52">
        <f t="shared" si="2"/>
        <v>56505.29871996095</v>
      </c>
      <c r="G17" s="52"/>
      <c r="H17" s="385">
        <f t="shared" si="3"/>
        <v>57070.35170716056</v>
      </c>
      <c r="J17" s="552">
        <f t="shared" si="0"/>
        <v>58211.75874130377</v>
      </c>
      <c r="K17" s="552"/>
      <c r="BV17" s="198"/>
    </row>
    <row r="18" spans="1:74" ht="18.75" customHeight="1">
      <c r="A18" s="2"/>
      <c r="B18" s="40">
        <v>55917.70361401398</v>
      </c>
      <c r="D18" s="76">
        <f t="shared" si="1"/>
        <v>56476.880650154126</v>
      </c>
      <c r="E18" s="382"/>
      <c r="F18" s="52">
        <f t="shared" si="2"/>
        <v>58171.18706965875</v>
      </c>
      <c r="G18" s="52"/>
      <c r="H18" s="385">
        <f t="shared" si="3"/>
        <v>58752.898940355335</v>
      </c>
      <c r="J18" s="552">
        <f t="shared" si="0"/>
        <v>59927.95691916244</v>
      </c>
      <c r="K18" s="552"/>
      <c r="BV18" s="198"/>
    </row>
    <row r="19" spans="1:74" ht="18.75" customHeight="1">
      <c r="A19" s="6" t="s">
        <v>14</v>
      </c>
      <c r="B19" s="40">
        <v>57909.75212349888</v>
      </c>
      <c r="D19" s="76">
        <f t="shared" si="1"/>
        <v>58488.84964473387</v>
      </c>
      <c r="E19" s="382"/>
      <c r="F19" s="52">
        <f t="shared" si="2"/>
        <v>60243.51513407589</v>
      </c>
      <c r="G19" s="52"/>
      <c r="H19" s="385">
        <f t="shared" si="3"/>
        <v>60845.95028541665</v>
      </c>
      <c r="J19" s="552">
        <f t="shared" si="0"/>
        <v>62062.86929112498</v>
      </c>
      <c r="K19" s="552"/>
      <c r="BV19" s="198"/>
    </row>
    <row r="20" spans="1:74" ht="18.75" customHeight="1">
      <c r="A20" s="6" t="s">
        <v>15</v>
      </c>
      <c r="B20" s="40">
        <v>59913.669839594426</v>
      </c>
      <c r="D20" s="77">
        <f t="shared" si="1"/>
        <v>60512.80653799037</v>
      </c>
      <c r="E20" s="127"/>
      <c r="F20" s="441">
        <f t="shared" si="2"/>
        <v>62328.19073413008</v>
      </c>
      <c r="G20" s="441"/>
      <c r="H20" s="224">
        <f t="shared" si="3"/>
        <v>62951.47264147139</v>
      </c>
      <c r="J20" s="552">
        <f t="shared" si="0"/>
        <v>64210.50209430081</v>
      </c>
      <c r="K20" s="552"/>
      <c r="BV20" s="198"/>
    </row>
    <row r="21" spans="1:17" s="23" customFormat="1" ht="18.75" customHeight="1">
      <c r="A21" s="604" t="s">
        <v>17</v>
      </c>
      <c r="B21" s="238">
        <v>44132.93872767088</v>
      </c>
      <c r="C21" s="394"/>
      <c r="D21" s="165">
        <f t="shared" si="1"/>
        <v>44574.26811494759</v>
      </c>
      <c r="E21" s="605"/>
      <c r="F21" s="606">
        <f t="shared" si="2"/>
        <v>45911.49615839602</v>
      </c>
      <c r="G21" s="606"/>
      <c r="H21" s="239">
        <f t="shared" si="3"/>
        <v>46411.49615839602</v>
      </c>
      <c r="I21" s="607"/>
      <c r="J21" s="561">
        <f t="shared" si="0"/>
        <v>47339.72608156394</v>
      </c>
      <c r="K21" s="561"/>
      <c r="L21" s="607"/>
      <c r="M21" s="607"/>
      <c r="N21" s="607"/>
      <c r="O21" s="607"/>
      <c r="P21" s="607"/>
      <c r="Q21" s="607"/>
    </row>
    <row r="22" spans="1:11" ht="18.75" customHeight="1">
      <c r="A22" s="2"/>
      <c r="B22" s="40">
        <v>45520.61742134</v>
      </c>
      <c r="D22" s="76">
        <f t="shared" si="1"/>
        <v>45975.823595553404</v>
      </c>
      <c r="E22" s="382"/>
      <c r="F22" s="52">
        <f t="shared" si="2"/>
        <v>47355.09830342</v>
      </c>
      <c r="G22" s="52"/>
      <c r="H22" s="224">
        <f t="shared" si="3"/>
        <v>47855.09830342</v>
      </c>
      <c r="I22" s="198"/>
      <c r="J22" s="552">
        <f t="shared" si="0"/>
        <v>48812.20026948841</v>
      </c>
      <c r="K22" s="552"/>
    </row>
    <row r="23" spans="1:11" ht="18.75" customHeight="1">
      <c r="A23" s="2"/>
      <c r="B23" s="40">
        <v>46909.275422485254</v>
      </c>
      <c r="D23" s="76">
        <f t="shared" si="1"/>
        <v>47378.36817671011</v>
      </c>
      <c r="E23" s="382"/>
      <c r="F23" s="52">
        <f t="shared" si="2"/>
        <v>48799.719222011416</v>
      </c>
      <c r="G23" s="52"/>
      <c r="H23" s="224">
        <f t="shared" si="3"/>
        <v>49299.719222011416</v>
      </c>
      <c r="I23" s="198"/>
      <c r="J23" s="552">
        <f t="shared" si="0"/>
        <v>50285.713606451645</v>
      </c>
      <c r="K23" s="552"/>
    </row>
    <row r="24" spans="1:11" ht="18.75" customHeight="1">
      <c r="A24" s="2"/>
      <c r="B24" s="40">
        <v>48297.9334236305</v>
      </c>
      <c r="D24" s="76">
        <f t="shared" si="1"/>
        <v>48780.912757866805</v>
      </c>
      <c r="E24" s="382"/>
      <c r="F24" s="52">
        <f t="shared" si="2"/>
        <v>50244.34014060281</v>
      </c>
      <c r="G24" s="52"/>
      <c r="H24" s="224">
        <f t="shared" si="3"/>
        <v>50746.783542008845</v>
      </c>
      <c r="I24" s="198"/>
      <c r="J24" s="552">
        <f t="shared" si="0"/>
        <v>51761.71921284902</v>
      </c>
      <c r="K24" s="552"/>
    </row>
    <row r="25" spans="1:11" ht="18.75" customHeight="1">
      <c r="A25" s="2"/>
      <c r="B25" s="40">
        <v>49685.612117299635</v>
      </c>
      <c r="D25" s="76">
        <f t="shared" si="1"/>
        <v>50182.46823847263</v>
      </c>
      <c r="E25" s="382"/>
      <c r="F25" s="52">
        <f t="shared" si="2"/>
        <v>51687.942285626814</v>
      </c>
      <c r="G25" s="52"/>
      <c r="H25" s="224">
        <f t="shared" si="3"/>
        <v>52204.82170848308</v>
      </c>
      <c r="I25" s="198"/>
      <c r="J25" s="552">
        <f t="shared" si="0"/>
        <v>53248.91814265274</v>
      </c>
      <c r="K25" s="552"/>
    </row>
    <row r="26" spans="1:11" ht="18.75" customHeight="1">
      <c r="A26" s="6" t="s">
        <v>14</v>
      </c>
      <c r="B26" s="21">
        <v>51301.57134302785</v>
      </c>
      <c r="D26" s="76">
        <f t="shared" si="1"/>
        <v>51814.58705645813</v>
      </c>
      <c r="E26" s="382"/>
      <c r="F26" s="52">
        <f t="shared" si="2"/>
        <v>53369.02466815187</v>
      </c>
      <c r="G26" s="52"/>
      <c r="H26" s="224">
        <f t="shared" si="3"/>
        <v>53902.71491483339</v>
      </c>
      <c r="I26" s="198"/>
      <c r="J26" s="552">
        <f t="shared" si="0"/>
        <v>54980.76921313006</v>
      </c>
      <c r="K26" s="552"/>
    </row>
    <row r="27" spans="1:11" ht="18.75" customHeight="1">
      <c r="A27" s="6" t="s">
        <v>15</v>
      </c>
      <c r="B27" s="21">
        <v>52924.685347032195</v>
      </c>
      <c r="D27" s="77">
        <f t="shared" si="1"/>
        <v>53453.93220050252</v>
      </c>
      <c r="E27" s="127"/>
      <c r="F27" s="441">
        <f t="shared" si="2"/>
        <v>55057.55016651759</v>
      </c>
      <c r="G27" s="441"/>
      <c r="H27" s="224">
        <f t="shared" si="3"/>
        <v>55608.125668182765</v>
      </c>
      <c r="I27" s="198"/>
      <c r="J27" s="552">
        <f t="shared" si="0"/>
        <v>56720.28818154642</v>
      </c>
      <c r="K27" s="552"/>
    </row>
    <row r="28" spans="1:19" s="23" customFormat="1" ht="18.75" customHeight="1">
      <c r="A28" s="604" t="s">
        <v>18</v>
      </c>
      <c r="B28" s="238">
        <v>32012.616505941725</v>
      </c>
      <c r="C28" s="394"/>
      <c r="D28" s="165">
        <f t="shared" si="1"/>
        <v>32332.742671001142</v>
      </c>
      <c r="E28" s="605"/>
      <c r="F28" s="606">
        <f t="shared" si="2"/>
        <v>33302.724951131175</v>
      </c>
      <c r="G28" s="606"/>
      <c r="H28" s="239">
        <f t="shared" si="3"/>
        <v>33802.724951131175</v>
      </c>
      <c r="J28" s="561">
        <f t="shared" si="0"/>
        <v>34478.7794501538</v>
      </c>
      <c r="K28" s="561"/>
      <c r="L28" s="607"/>
      <c r="M28" s="607"/>
      <c r="N28" s="607"/>
      <c r="O28" s="607"/>
      <c r="P28" s="607"/>
      <c r="Q28" s="607"/>
      <c r="R28" s="607"/>
      <c r="S28" s="607"/>
    </row>
    <row r="29" spans="1:11" ht="18.75" customHeight="1">
      <c r="A29" s="8"/>
      <c r="B29" s="40">
        <v>34007.137634465005</v>
      </c>
      <c r="D29" s="76">
        <f t="shared" si="1"/>
        <v>34347.20901080965</v>
      </c>
      <c r="E29" s="382"/>
      <c r="F29" s="52">
        <f t="shared" si="2"/>
        <v>35377.625281133944</v>
      </c>
      <c r="G29" s="52"/>
      <c r="H29" s="224">
        <f t="shared" si="3"/>
        <v>35877.625281133944</v>
      </c>
      <c r="J29" s="552">
        <f t="shared" si="0"/>
        <v>36595.17778675662</v>
      </c>
      <c r="K29" s="552"/>
    </row>
    <row r="30" spans="1:11" ht="18.75" customHeight="1">
      <c r="A30" s="8"/>
      <c r="B30" s="40">
        <v>35838.20440489213</v>
      </c>
      <c r="D30" s="76">
        <f t="shared" si="1"/>
        <v>36196.58644894105</v>
      </c>
      <c r="E30" s="382"/>
      <c r="F30" s="52">
        <f t="shared" si="2"/>
        <v>37282.48404240928</v>
      </c>
      <c r="G30" s="52"/>
      <c r="H30" s="224">
        <f t="shared" si="3"/>
        <v>37782.48404240928</v>
      </c>
      <c r="J30" s="552">
        <f t="shared" si="0"/>
        <v>38538.13372325747</v>
      </c>
      <c r="K30" s="552"/>
    </row>
    <row r="31" spans="1:11" ht="18.75" customHeight="1">
      <c r="A31" s="2"/>
      <c r="B31" s="40">
        <v>37442.31005078488</v>
      </c>
      <c r="D31" s="76">
        <f t="shared" si="1"/>
        <v>37816.73315129273</v>
      </c>
      <c r="E31" s="382"/>
      <c r="F31" s="52">
        <f t="shared" si="2"/>
        <v>38951.23514583151</v>
      </c>
      <c r="G31" s="52"/>
      <c r="H31" s="224">
        <f t="shared" si="3"/>
        <v>39451.23514583151</v>
      </c>
      <c r="J31" s="552">
        <f t="shared" si="0"/>
        <v>40240.25984874814</v>
      </c>
      <c r="K31" s="552"/>
    </row>
    <row r="32" spans="1:11" ht="18.75" customHeight="1">
      <c r="A32" s="2"/>
      <c r="B32" s="40">
        <v>38989.615863062376</v>
      </c>
      <c r="D32" s="76">
        <f t="shared" si="1"/>
        <v>39379.512021693</v>
      </c>
      <c r="E32" s="382"/>
      <c r="F32" s="52">
        <f t="shared" si="2"/>
        <v>40560.89738234379</v>
      </c>
      <c r="G32" s="52"/>
      <c r="H32" s="224">
        <f t="shared" si="3"/>
        <v>41060.89738234379</v>
      </c>
      <c r="J32" s="552">
        <f t="shared" si="0"/>
        <v>41882.115329990665</v>
      </c>
      <c r="K32" s="552"/>
    </row>
    <row r="33" spans="1:11" ht="18.75" customHeight="1">
      <c r="A33" s="2"/>
      <c r="B33" s="40">
        <v>41082.39593954151</v>
      </c>
      <c r="D33" s="76">
        <f t="shared" si="1"/>
        <v>41493.21989893692</v>
      </c>
      <c r="E33" s="382"/>
      <c r="F33" s="52">
        <f t="shared" si="2"/>
        <v>42738.01649590503</v>
      </c>
      <c r="G33" s="52"/>
      <c r="H33" s="224">
        <f t="shared" si="3"/>
        <v>43238.01649590503</v>
      </c>
      <c r="J33" s="552">
        <f t="shared" si="0"/>
        <v>44102.77682582313</v>
      </c>
      <c r="K33" s="552"/>
    </row>
    <row r="34" spans="1:11" ht="18.75" customHeight="1">
      <c r="A34" s="2"/>
      <c r="B34" s="40">
        <v>42595.42599015463</v>
      </c>
      <c r="D34" s="76">
        <f t="shared" si="1"/>
        <v>43021.38025005618</v>
      </c>
      <c r="E34" s="382"/>
      <c r="F34" s="52">
        <f t="shared" si="2"/>
        <v>44312.02165755787</v>
      </c>
      <c r="G34" s="52"/>
      <c r="H34" s="224">
        <f t="shared" si="3"/>
        <v>44812.02165755787</v>
      </c>
      <c r="J34" s="552">
        <f t="shared" si="0"/>
        <v>45708.262090709024</v>
      </c>
      <c r="K34" s="552"/>
    </row>
    <row r="35" spans="1:11" ht="18.75" customHeight="1">
      <c r="A35" s="2"/>
      <c r="B35" s="40">
        <v>44132.93872767088</v>
      </c>
      <c r="D35" s="76">
        <f t="shared" si="1"/>
        <v>44574.26811494759</v>
      </c>
      <c r="E35" s="382"/>
      <c r="F35" s="52">
        <f t="shared" si="2"/>
        <v>45911.49615839602</v>
      </c>
      <c r="G35" s="52"/>
      <c r="H35" s="224">
        <f t="shared" si="3"/>
        <v>46411.49615839602</v>
      </c>
      <c r="J35" s="552">
        <f t="shared" si="0"/>
        <v>47339.72608156394</v>
      </c>
      <c r="K35" s="552"/>
    </row>
    <row r="36" spans="1:11" ht="18.75" customHeight="1">
      <c r="A36" s="6" t="s">
        <v>14</v>
      </c>
      <c r="B36" s="40">
        <v>45546.07941571926</v>
      </c>
      <c r="D36" s="76">
        <f t="shared" si="1"/>
        <v>46001.54020987645</v>
      </c>
      <c r="E36" s="382"/>
      <c r="F36" s="52">
        <f t="shared" si="2"/>
        <v>47381.58641617275</v>
      </c>
      <c r="G36" s="52"/>
      <c r="H36" s="224">
        <f t="shared" si="3"/>
        <v>47881.58641617275</v>
      </c>
      <c r="J36" s="552">
        <f t="shared" si="0"/>
        <v>48839.218144496204</v>
      </c>
      <c r="K36" s="552"/>
    </row>
    <row r="37" spans="1:11" ht="18.75" customHeight="1">
      <c r="A37" s="6" t="s">
        <v>15</v>
      </c>
      <c r="B37" s="40">
        <v>46966.07525610051</v>
      </c>
      <c r="D37" s="77">
        <f t="shared" si="1"/>
        <v>47435.736008661515</v>
      </c>
      <c r="E37" s="127"/>
      <c r="F37" s="441">
        <f t="shared" si="2"/>
        <v>48858.80808892136</v>
      </c>
      <c r="G37" s="441"/>
      <c r="H37" s="224">
        <f t="shared" si="3"/>
        <v>49358.80808892136</v>
      </c>
      <c r="J37" s="552">
        <f t="shared" si="0"/>
        <v>50345.98425069979</v>
      </c>
      <c r="K37" s="552"/>
    </row>
    <row r="38" spans="1:18" s="23" customFormat="1" ht="18.75" customHeight="1">
      <c r="A38" s="604" t="s">
        <v>19</v>
      </c>
      <c r="B38" s="238">
        <v>27115.717416777035</v>
      </c>
      <c r="C38" s="238">
        <v>25101.833844320125</v>
      </c>
      <c r="D38" s="165">
        <f t="shared" si="1"/>
        <v>27386.874590944804</v>
      </c>
      <c r="E38" s="165">
        <f>C38*1.01</f>
        <v>25352.852182763327</v>
      </c>
      <c r="F38" s="606">
        <f t="shared" si="2"/>
        <v>28208.48082867315</v>
      </c>
      <c r="G38" s="606">
        <f aca="true" t="shared" si="4" ref="G38:G54">E38*1.03</f>
        <v>26113.437748246226</v>
      </c>
      <c r="H38" s="239">
        <f t="shared" si="3"/>
        <v>28708.48082867315</v>
      </c>
      <c r="I38" s="239">
        <f t="shared" si="3"/>
        <v>26613.437748246226</v>
      </c>
      <c r="J38" s="561">
        <f t="shared" si="0"/>
        <v>29282.650445246614</v>
      </c>
      <c r="K38" s="561">
        <f t="shared" si="0"/>
        <v>27145.70650321115</v>
      </c>
      <c r="L38" s="607"/>
      <c r="M38" s="607"/>
      <c r="N38" s="607"/>
      <c r="O38" s="607"/>
      <c r="P38" s="607"/>
      <c r="Q38" s="607"/>
      <c r="R38" s="607"/>
    </row>
    <row r="39" spans="2:11" ht="18.75" customHeight="1">
      <c r="B39" s="40">
        <v>27924.924636659656</v>
      </c>
      <c r="C39" s="40">
        <v>26718.098995320757</v>
      </c>
      <c r="D39" s="76">
        <f t="shared" si="1"/>
        <v>28204.173883026255</v>
      </c>
      <c r="E39" s="379">
        <f aca="true" t="shared" si="5" ref="E39:E54">C39*1.01</f>
        <v>26985.279985273966</v>
      </c>
      <c r="F39" s="52">
        <f t="shared" si="2"/>
        <v>29050.299099517044</v>
      </c>
      <c r="G39" s="52">
        <f t="shared" si="4"/>
        <v>27794.838384832186</v>
      </c>
      <c r="H39" s="224">
        <f t="shared" si="3"/>
        <v>29550.299099517044</v>
      </c>
      <c r="I39" s="224">
        <f t="shared" si="3"/>
        <v>28294.838384832186</v>
      </c>
      <c r="J39" s="552">
        <f t="shared" si="0"/>
        <v>30141.305081507384</v>
      </c>
      <c r="K39" s="552">
        <f t="shared" si="0"/>
        <v>28860.735152528832</v>
      </c>
    </row>
    <row r="40" spans="2:11" ht="18.75" customHeight="1">
      <c r="B40" s="40">
        <v>29102.734879676078</v>
      </c>
      <c r="C40" s="40">
        <v>27115.717416777035</v>
      </c>
      <c r="D40" s="76">
        <f t="shared" si="1"/>
        <v>29393.76222847284</v>
      </c>
      <c r="E40" s="379">
        <f t="shared" si="5"/>
        <v>27386.874590944804</v>
      </c>
      <c r="F40" s="52">
        <f t="shared" si="2"/>
        <v>30275.575095327025</v>
      </c>
      <c r="G40" s="52">
        <f t="shared" si="4"/>
        <v>28208.48082867315</v>
      </c>
      <c r="H40" s="224">
        <f t="shared" si="3"/>
        <v>30775.575095327025</v>
      </c>
      <c r="I40" s="224">
        <f t="shared" si="3"/>
        <v>28708.48082867315</v>
      </c>
      <c r="J40" s="552">
        <f t="shared" si="0"/>
        <v>31391.086597233567</v>
      </c>
      <c r="K40" s="552">
        <f t="shared" si="0"/>
        <v>29282.650445246614</v>
      </c>
    </row>
    <row r="41" spans="1:11" ht="18.75" customHeight="1">
      <c r="A41" s="1"/>
      <c r="B41" s="40">
        <v>30284.84370022175</v>
      </c>
      <c r="C41" s="40">
        <v>27924.924636659656</v>
      </c>
      <c r="D41" s="76">
        <f t="shared" si="1"/>
        <v>30587.692137223967</v>
      </c>
      <c r="E41" s="379">
        <f t="shared" si="5"/>
        <v>28204.173883026255</v>
      </c>
      <c r="F41" s="52">
        <f t="shared" si="2"/>
        <v>31505.322901340685</v>
      </c>
      <c r="G41" s="52">
        <f t="shared" si="4"/>
        <v>29050.299099517044</v>
      </c>
      <c r="H41" s="224">
        <f t="shared" si="3"/>
        <v>32005.322901340685</v>
      </c>
      <c r="I41" s="224">
        <f t="shared" si="3"/>
        <v>29550.299099517044</v>
      </c>
      <c r="J41" s="552">
        <f t="shared" si="0"/>
        <v>32645.4293593675</v>
      </c>
      <c r="K41" s="552">
        <f t="shared" si="0"/>
        <v>30141.305081507384</v>
      </c>
    </row>
    <row r="42" spans="1:11" ht="18.75" customHeight="1">
      <c r="A42" s="1"/>
      <c r="B42" s="40">
        <v>31469.101809532058</v>
      </c>
      <c r="C42" s="40">
        <v>29102.734879676078</v>
      </c>
      <c r="D42" s="76">
        <f t="shared" si="1"/>
        <v>31783.792827627378</v>
      </c>
      <c r="E42" s="379">
        <f t="shared" si="5"/>
        <v>29393.76222847284</v>
      </c>
      <c r="F42" s="52">
        <f t="shared" si="2"/>
        <v>32737.3066124562</v>
      </c>
      <c r="G42" s="52">
        <f t="shared" si="4"/>
        <v>30275.575095327025</v>
      </c>
      <c r="H42" s="224">
        <f t="shared" si="3"/>
        <v>33237.3066124562</v>
      </c>
      <c r="I42" s="224">
        <f t="shared" si="3"/>
        <v>30775.575095327025</v>
      </c>
      <c r="J42" s="552">
        <f t="shared" si="0"/>
        <v>33902.052744705325</v>
      </c>
      <c r="K42" s="552">
        <f t="shared" si="0"/>
        <v>31391.086597233567</v>
      </c>
    </row>
    <row r="43" spans="1:11" ht="18.75" customHeight="1">
      <c r="A43" s="1"/>
      <c r="B43" s="40">
        <v>32326.4977859246</v>
      </c>
      <c r="C43" s="40">
        <v>30284.84370022175</v>
      </c>
      <c r="D43" s="76">
        <f t="shared" si="1"/>
        <v>32649.762763783845</v>
      </c>
      <c r="E43" s="379">
        <f t="shared" si="5"/>
        <v>30587.692137223967</v>
      </c>
      <c r="F43" s="52">
        <f t="shared" si="2"/>
        <v>33629.25564669736</v>
      </c>
      <c r="G43" s="52">
        <f t="shared" si="4"/>
        <v>31505.322901340685</v>
      </c>
      <c r="H43" s="224">
        <f t="shared" si="3"/>
        <v>34129.25564669736</v>
      </c>
      <c r="I43" s="224">
        <f t="shared" si="3"/>
        <v>32005.322901340685</v>
      </c>
      <c r="J43" s="552">
        <f t="shared" si="0"/>
        <v>34811.84075963131</v>
      </c>
      <c r="K43" s="552">
        <f t="shared" si="0"/>
        <v>32645.4293593675</v>
      </c>
    </row>
    <row r="44" spans="1:11" ht="18.75" customHeight="1">
      <c r="A44" s="1"/>
      <c r="B44" s="40">
        <v>33298.86011930001</v>
      </c>
      <c r="C44" s="40">
        <v>31469.101809532058</v>
      </c>
      <c r="D44" s="76">
        <f t="shared" si="1"/>
        <v>33631.848720493006</v>
      </c>
      <c r="E44" s="379">
        <f t="shared" si="5"/>
        <v>31783.792827627378</v>
      </c>
      <c r="F44" s="52">
        <f t="shared" si="2"/>
        <v>34640.8041821078</v>
      </c>
      <c r="G44" s="52">
        <f t="shared" si="4"/>
        <v>32737.3066124562</v>
      </c>
      <c r="H44" s="224">
        <f t="shared" si="3"/>
        <v>35140.8041821078</v>
      </c>
      <c r="I44" s="224">
        <f t="shared" si="3"/>
        <v>33237.3066124562</v>
      </c>
      <c r="J44" s="552">
        <f t="shared" si="0"/>
        <v>35843.62026574996</v>
      </c>
      <c r="K44" s="552">
        <f t="shared" si="0"/>
        <v>33902.052744705325</v>
      </c>
    </row>
    <row r="45" spans="1:11" ht="18.75" customHeight="1">
      <c r="A45" s="1"/>
      <c r="B45" s="40">
        <v>34426.387105325004</v>
      </c>
      <c r="C45" s="40">
        <v>32326.4977859246</v>
      </c>
      <c r="D45" s="76">
        <f t="shared" si="1"/>
        <v>34770.65097637825</v>
      </c>
      <c r="E45" s="379">
        <f t="shared" si="5"/>
        <v>32649.762763783845</v>
      </c>
      <c r="F45" s="52">
        <f t="shared" si="2"/>
        <v>35813.7705056696</v>
      </c>
      <c r="G45" s="52">
        <f t="shared" si="4"/>
        <v>33629.25564669736</v>
      </c>
      <c r="H45" s="224">
        <f t="shared" si="3"/>
        <v>36313.7705056696</v>
      </c>
      <c r="I45" s="224">
        <f t="shared" si="3"/>
        <v>34129.25564669736</v>
      </c>
      <c r="J45" s="552">
        <f t="shared" si="0"/>
        <v>37040.04591578299</v>
      </c>
      <c r="K45" s="552">
        <f t="shared" si="0"/>
        <v>34811.84075963131</v>
      </c>
    </row>
    <row r="46" spans="1:11" ht="18.75" customHeight="1">
      <c r="A46" s="1"/>
      <c r="B46" s="40">
        <v>35226.137232314</v>
      </c>
      <c r="C46" s="40">
        <v>33298.86011930001</v>
      </c>
      <c r="D46" s="76">
        <f t="shared" si="1"/>
        <v>35578.39860463714</v>
      </c>
      <c r="E46" s="379">
        <f t="shared" si="5"/>
        <v>33631.848720493006</v>
      </c>
      <c r="F46" s="52">
        <f t="shared" si="2"/>
        <v>36645.75056277626</v>
      </c>
      <c r="G46" s="52">
        <f t="shared" si="4"/>
        <v>34640.8041821078</v>
      </c>
      <c r="H46" s="224">
        <f t="shared" si="3"/>
        <v>37145.75056277626</v>
      </c>
      <c r="I46" s="224">
        <f t="shared" si="3"/>
        <v>35140.8041821078</v>
      </c>
      <c r="J46" s="552">
        <f t="shared" si="0"/>
        <v>37888.66557403179</v>
      </c>
      <c r="K46" s="552">
        <f t="shared" si="0"/>
        <v>35843.62026574996</v>
      </c>
    </row>
    <row r="47" spans="1:17" ht="18.75" customHeight="1">
      <c r="A47" s="1"/>
      <c r="B47" s="40">
        <v>36344.50637004875</v>
      </c>
      <c r="C47" s="40">
        <v>34426.387105325004</v>
      </c>
      <c r="D47" s="76">
        <f t="shared" si="1"/>
        <v>36707.95143374924</v>
      </c>
      <c r="E47" s="379">
        <f t="shared" si="5"/>
        <v>34770.65097637825</v>
      </c>
      <c r="F47" s="52">
        <f t="shared" si="2"/>
        <v>37809.189976761714</v>
      </c>
      <c r="G47" s="52">
        <f t="shared" si="4"/>
        <v>35813.7705056696</v>
      </c>
      <c r="H47" s="224">
        <f t="shared" si="3"/>
        <v>38309.189976761714</v>
      </c>
      <c r="I47" s="224">
        <f t="shared" si="3"/>
        <v>36313.7705056696</v>
      </c>
      <c r="J47" s="552">
        <f t="shared" si="0"/>
        <v>39075.37377629695</v>
      </c>
      <c r="K47" s="552">
        <f t="shared" si="0"/>
        <v>37040.04591578299</v>
      </c>
      <c r="L47" s="198"/>
      <c r="M47" s="198"/>
      <c r="N47" s="198"/>
      <c r="O47" s="198"/>
      <c r="P47" s="198"/>
      <c r="Q47" s="198"/>
    </row>
    <row r="48" spans="1:17" ht="18.75" customHeight="1">
      <c r="A48" s="1"/>
      <c r="B48" s="40">
        <v>37468.751352640254</v>
      </c>
      <c r="C48" s="40">
        <v>35226.137232314</v>
      </c>
      <c r="D48" s="76">
        <f t="shared" si="1"/>
        <v>37843.43886616666</v>
      </c>
      <c r="E48" s="379">
        <f t="shared" si="5"/>
        <v>35578.39860463714</v>
      </c>
      <c r="F48" s="52">
        <f t="shared" si="2"/>
        <v>38978.74203215166</v>
      </c>
      <c r="G48" s="52">
        <f t="shared" si="4"/>
        <v>36645.75056277626</v>
      </c>
      <c r="H48" s="224">
        <f t="shared" si="3"/>
        <v>39478.74203215166</v>
      </c>
      <c r="I48" s="224">
        <f t="shared" si="3"/>
        <v>37145.75056277626</v>
      </c>
      <c r="J48" s="552">
        <f t="shared" si="0"/>
        <v>40268.3168727947</v>
      </c>
      <c r="K48" s="552">
        <f t="shared" si="0"/>
        <v>37888.66557403179</v>
      </c>
      <c r="L48" s="198"/>
      <c r="M48" s="198"/>
      <c r="N48" s="198"/>
      <c r="O48" s="198"/>
      <c r="P48" s="198"/>
      <c r="Q48" s="198"/>
    </row>
    <row r="49" spans="1:11" ht="18.75" customHeight="1">
      <c r="A49" s="19"/>
      <c r="B49" s="40">
        <v>39586.993423498636</v>
      </c>
      <c r="C49" s="40">
        <v>36344.50637004875</v>
      </c>
      <c r="D49" s="76">
        <f t="shared" si="1"/>
        <v>39982.86335773362</v>
      </c>
      <c r="E49" s="379">
        <f t="shared" si="5"/>
        <v>36707.95143374924</v>
      </c>
      <c r="F49" s="52">
        <f t="shared" si="2"/>
        <v>41182.349258465634</v>
      </c>
      <c r="G49" s="52">
        <f t="shared" si="4"/>
        <v>37809.189976761714</v>
      </c>
      <c r="H49" s="224">
        <f t="shared" si="3"/>
        <v>41682.349258465634</v>
      </c>
      <c r="I49" s="224">
        <f t="shared" si="3"/>
        <v>38309.189976761714</v>
      </c>
      <c r="J49" s="552">
        <f t="shared" si="0"/>
        <v>42515.996243634945</v>
      </c>
      <c r="K49" s="552">
        <f t="shared" si="0"/>
        <v>39075.37377629695</v>
      </c>
    </row>
    <row r="50" spans="1:11" ht="18.75" customHeight="1">
      <c r="A50" s="1"/>
      <c r="B50" s="40">
        <v>39586.993423498636</v>
      </c>
      <c r="C50" s="40">
        <v>37468.751352640254</v>
      </c>
      <c r="D50" s="76">
        <f t="shared" si="1"/>
        <v>39982.86335773362</v>
      </c>
      <c r="E50" s="379">
        <f t="shared" si="5"/>
        <v>37843.43886616666</v>
      </c>
      <c r="F50" s="52">
        <f t="shared" si="2"/>
        <v>41182.349258465634</v>
      </c>
      <c r="G50" s="52">
        <f t="shared" si="4"/>
        <v>38978.74203215166</v>
      </c>
      <c r="H50" s="224">
        <f t="shared" si="3"/>
        <v>41682.349258465634</v>
      </c>
      <c r="I50" s="224">
        <f t="shared" si="3"/>
        <v>39478.74203215166</v>
      </c>
      <c r="J50" s="552">
        <f t="shared" si="0"/>
        <v>42515.996243634945</v>
      </c>
      <c r="K50" s="552">
        <f t="shared" si="0"/>
        <v>40268.3168727947</v>
      </c>
    </row>
    <row r="51" spans="2:11" ht="18.75" customHeight="1">
      <c r="B51" s="40">
        <v>39586.993423498636</v>
      </c>
      <c r="C51" s="40">
        <v>39586.993423498636</v>
      </c>
      <c r="D51" s="76">
        <f t="shared" si="1"/>
        <v>39982.86335773362</v>
      </c>
      <c r="E51" s="379">
        <f t="shared" si="5"/>
        <v>39982.86335773362</v>
      </c>
      <c r="F51" s="52">
        <f t="shared" si="2"/>
        <v>41182.349258465634</v>
      </c>
      <c r="G51" s="52">
        <f t="shared" si="4"/>
        <v>41182.349258465634</v>
      </c>
      <c r="H51" s="224">
        <f t="shared" si="3"/>
        <v>41682.349258465634</v>
      </c>
      <c r="I51" s="224">
        <f t="shared" si="3"/>
        <v>41682.349258465634</v>
      </c>
      <c r="J51" s="552">
        <f t="shared" si="0"/>
        <v>42515.996243634945</v>
      </c>
      <c r="K51" s="552">
        <f t="shared" si="0"/>
        <v>42515.996243634945</v>
      </c>
    </row>
    <row r="52" spans="2:19" ht="18.75" customHeight="1">
      <c r="B52" s="40"/>
      <c r="C52" s="40">
        <v>39586.993423498636</v>
      </c>
      <c r="D52" s="76"/>
      <c r="E52" s="379">
        <f t="shared" si="5"/>
        <v>39982.86335773362</v>
      </c>
      <c r="F52" s="52"/>
      <c r="G52" s="52">
        <f t="shared" si="4"/>
        <v>41182.349258465634</v>
      </c>
      <c r="H52" s="224"/>
      <c r="I52" s="224">
        <f t="shared" si="3"/>
        <v>41682.349258465634</v>
      </c>
      <c r="J52" s="552"/>
      <c r="K52" s="552">
        <f t="shared" si="0"/>
        <v>42515.996243634945</v>
      </c>
      <c r="L52" s="198"/>
      <c r="M52" s="198"/>
      <c r="N52" s="198"/>
      <c r="O52" s="198"/>
      <c r="P52" s="198"/>
      <c r="Q52" s="198"/>
      <c r="R52" s="198"/>
      <c r="S52" s="198"/>
    </row>
    <row r="53" spans="1:11" ht="18.75" customHeight="1">
      <c r="A53" s="13"/>
      <c r="B53" s="40"/>
      <c r="C53" s="40">
        <v>39586.993423498636</v>
      </c>
      <c r="D53" s="76"/>
      <c r="E53" s="379">
        <f t="shared" si="5"/>
        <v>39982.86335773362</v>
      </c>
      <c r="F53" s="52"/>
      <c r="G53" s="52">
        <f t="shared" si="4"/>
        <v>41182.349258465634</v>
      </c>
      <c r="H53" s="224"/>
      <c r="I53" s="224">
        <f t="shared" si="3"/>
        <v>41682.349258465634</v>
      </c>
      <c r="J53" s="552"/>
      <c r="K53" s="552">
        <f t="shared" si="0"/>
        <v>42515.996243634945</v>
      </c>
    </row>
    <row r="54" spans="1:11" ht="18.75" customHeight="1">
      <c r="A54" s="13" t="s">
        <v>20</v>
      </c>
      <c r="B54" s="40">
        <v>41090.230399350505</v>
      </c>
      <c r="C54" s="40">
        <v>41090.230399350505</v>
      </c>
      <c r="D54" s="76">
        <f t="shared" si="1"/>
        <v>41501.13270334401</v>
      </c>
      <c r="E54" s="76">
        <f t="shared" si="5"/>
        <v>41501.13270334401</v>
      </c>
      <c r="F54" s="380">
        <f t="shared" si="2"/>
        <v>42746.16668444433</v>
      </c>
      <c r="G54" s="380">
        <f t="shared" si="4"/>
        <v>42746.16668444433</v>
      </c>
      <c r="H54" s="224">
        <f t="shared" si="3"/>
        <v>43246.16668444433</v>
      </c>
      <c r="I54" s="224">
        <f t="shared" si="3"/>
        <v>43246.16668444433</v>
      </c>
      <c r="J54" s="552">
        <f t="shared" si="0"/>
        <v>44111.09001813322</v>
      </c>
      <c r="K54" s="552">
        <f t="shared" si="0"/>
        <v>44111.09001813322</v>
      </c>
    </row>
    <row r="55" spans="1:11" ht="18">
      <c r="A55" s="1"/>
      <c r="J55" s="225"/>
      <c r="K55" s="225"/>
    </row>
    <row r="56" spans="1:11" ht="18">
      <c r="A56" s="1"/>
      <c r="J56" s="225"/>
      <c r="K56" s="225"/>
    </row>
    <row r="57" spans="1:11" ht="18">
      <c r="A57" s="1"/>
      <c r="J57" s="225"/>
      <c r="K57" s="225"/>
    </row>
    <row r="58" spans="1:11" ht="18">
      <c r="A58" s="1"/>
      <c r="J58" s="225"/>
      <c r="K58" s="225"/>
    </row>
    <row r="59" spans="1:11" ht="18">
      <c r="A59" s="1"/>
      <c r="J59" s="225"/>
      <c r="K59" s="225"/>
    </row>
    <row r="60" spans="10:11" ht="15">
      <c r="J60" s="225"/>
      <c r="K60" s="225"/>
    </row>
    <row r="61" spans="10:11" ht="15">
      <c r="J61" s="225"/>
      <c r="K61" s="225"/>
    </row>
    <row r="62" spans="1:11" s="32" customFormat="1" ht="30.75" customHeight="1" thickBot="1">
      <c r="A62" s="724" t="s">
        <v>324</v>
      </c>
      <c r="B62" s="725"/>
      <c r="C62" s="725"/>
      <c r="D62" s="725"/>
      <c r="E62" s="725"/>
      <c r="F62" s="725"/>
      <c r="G62" s="725"/>
      <c r="H62" s="725"/>
      <c r="I62" s="726"/>
      <c r="J62" s="225"/>
      <c r="K62" s="225"/>
    </row>
    <row r="63" spans="10:11" ht="15.75" thickTop="1">
      <c r="J63" s="225"/>
      <c r="K63" s="225"/>
    </row>
    <row r="64" spans="10:11" ht="15">
      <c r="J64" s="225"/>
      <c r="K64" s="225"/>
    </row>
    <row r="65" spans="10:11" ht="15">
      <c r="J65" s="225"/>
      <c r="K65" s="225"/>
    </row>
    <row r="66" spans="10:11" ht="15">
      <c r="J66" s="225"/>
      <c r="K66" s="225"/>
    </row>
    <row r="67" spans="10:11" ht="15">
      <c r="J67" s="225"/>
      <c r="K67" s="225"/>
    </row>
    <row r="68" spans="10:11" ht="15">
      <c r="J68" s="225"/>
      <c r="K68" s="225"/>
    </row>
    <row r="69" spans="10:11" ht="15">
      <c r="J69" s="225"/>
      <c r="K69" s="225"/>
    </row>
    <row r="70" spans="10:11" ht="15">
      <c r="J70" s="225"/>
      <c r="K70" s="225"/>
    </row>
    <row r="71" spans="10:11" ht="15">
      <c r="J71" s="225"/>
      <c r="K71" s="225"/>
    </row>
    <row r="72" spans="10:11" ht="15">
      <c r="J72" s="225"/>
      <c r="K72" s="225"/>
    </row>
    <row r="73" spans="10:11" ht="15">
      <c r="J73" s="225"/>
      <c r="K73" s="225"/>
    </row>
    <row r="74" spans="10:11" ht="15">
      <c r="J74" s="225"/>
      <c r="K74" s="225"/>
    </row>
    <row r="75" spans="10:11" ht="15">
      <c r="J75" s="225"/>
      <c r="K75" s="225"/>
    </row>
    <row r="76" spans="10:11" ht="15">
      <c r="J76" s="225"/>
      <c r="K76" s="225"/>
    </row>
  </sheetData>
  <sheetProtection/>
  <mergeCells count="1">
    <mergeCell ref="A62:I62"/>
  </mergeCells>
  <hyperlinks>
    <hyperlink ref="A62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&amp;C&amp;"Colonna MT,Italic"IOT Clerical and Admin scales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V161"/>
  <sheetViews>
    <sheetView zoomScale="80" zoomScaleNormal="80" zoomScalePageLayoutView="0" workbookViewId="0" topLeftCell="A1">
      <pane ySplit="1" topLeftCell="A29" activePane="bottomLeft" state="frozen"/>
      <selection pane="topLeft" activeCell="A1" sqref="A1"/>
      <selection pane="bottomLeft" activeCell="O16" sqref="O16"/>
    </sheetView>
  </sheetViews>
  <sheetFormatPr defaultColWidth="12.77734375" defaultRowHeight="15"/>
  <cols>
    <col min="1" max="1" width="66.77734375" style="53" bestFit="1" customWidth="1"/>
    <col min="2" max="2" width="12.77734375" style="53" hidden="1" customWidth="1"/>
    <col min="3" max="3" width="19.88671875" style="53" hidden="1" customWidth="1"/>
    <col min="4" max="4" width="18.21484375" style="53" hidden="1" customWidth="1"/>
    <col min="5" max="7" width="19.88671875" style="53" hidden="1" customWidth="1"/>
    <col min="8" max="8" width="10.10546875" style="53" hidden="1" customWidth="1"/>
    <col min="9" max="9" width="0" style="53" hidden="1" customWidth="1"/>
    <col min="10" max="10" width="12.77734375" style="53" hidden="1" customWidth="1"/>
    <col min="11" max="11" width="0" style="51" hidden="1" customWidth="1"/>
    <col min="12" max="12" width="12.77734375" style="51" customWidth="1"/>
    <col min="13" max="16384" width="12.77734375" style="53" customWidth="1"/>
  </cols>
  <sheetData>
    <row r="1" spans="1:12" s="114" customFormat="1" ht="36.75">
      <c r="A1" s="504" t="s">
        <v>350</v>
      </c>
      <c r="B1" s="25">
        <v>44470</v>
      </c>
      <c r="C1" s="399">
        <v>44743</v>
      </c>
      <c r="D1" s="400" t="s">
        <v>341</v>
      </c>
      <c r="E1" s="401" t="s">
        <v>342</v>
      </c>
      <c r="F1" s="401" t="s">
        <v>343</v>
      </c>
      <c r="G1" s="401" t="s">
        <v>344</v>
      </c>
      <c r="H1" s="437">
        <v>44593</v>
      </c>
      <c r="I1" s="210">
        <v>44594</v>
      </c>
      <c r="J1" s="402" t="s">
        <v>346</v>
      </c>
      <c r="K1" s="221">
        <v>44835</v>
      </c>
      <c r="L1" s="221">
        <v>44986</v>
      </c>
    </row>
    <row r="2" spans="1:12" s="521" customFormat="1" ht="15">
      <c r="A2" s="514" t="s">
        <v>366</v>
      </c>
      <c r="B2" s="515">
        <v>167484</v>
      </c>
      <c r="C2" s="516">
        <v>177989</v>
      </c>
      <c r="D2" s="517">
        <f>C2-B2</f>
        <v>10505</v>
      </c>
      <c r="E2" s="518">
        <f>D2/H2</f>
        <v>0.06210133661229967</v>
      </c>
      <c r="F2" s="518" t="s">
        <v>352</v>
      </c>
      <c r="G2" s="517" t="s">
        <v>352</v>
      </c>
      <c r="H2" s="519">
        <f>ROUND(B2*1.01,0)</f>
        <v>169159</v>
      </c>
      <c r="I2" s="520">
        <f>H2</f>
        <v>169159</v>
      </c>
      <c r="J2" s="520">
        <f>C2</f>
        <v>177989</v>
      </c>
      <c r="K2" s="520">
        <f>J2</f>
        <v>177989</v>
      </c>
      <c r="L2" s="223">
        <f>K2*1.02</f>
        <v>181548.78</v>
      </c>
    </row>
    <row r="3" spans="1:12" ht="15">
      <c r="A3" s="511" t="s">
        <v>120</v>
      </c>
      <c r="B3" s="438">
        <v>162319</v>
      </c>
      <c r="C3" s="421">
        <v>166866</v>
      </c>
      <c r="D3" s="422">
        <f>C3-H3</f>
        <v>2924</v>
      </c>
      <c r="E3" s="423">
        <f>D3/H3</f>
        <v>0.017835575996388967</v>
      </c>
      <c r="F3" s="423">
        <f>3%-E3</f>
        <v>0.012164424003611032</v>
      </c>
      <c r="G3" s="422">
        <f>ROUND((F3*H3),0)</f>
        <v>1994</v>
      </c>
      <c r="H3" s="512">
        <f>ROUND(B3*1.01,0)</f>
        <v>163942</v>
      </c>
      <c r="I3" s="513">
        <f>G3+H3</f>
        <v>165936</v>
      </c>
      <c r="J3" s="513">
        <f>C3+G3</f>
        <v>168860</v>
      </c>
      <c r="K3" s="513">
        <f>J3*1.01</f>
        <v>170548.6</v>
      </c>
      <c r="L3" s="224">
        <f aca="true" t="shared" si="0" ref="L3:L58">K3*1.02</f>
        <v>173959.57200000001</v>
      </c>
    </row>
    <row r="4" spans="1:12" ht="15">
      <c r="A4" s="117"/>
      <c r="D4" s="422"/>
      <c r="E4" s="423"/>
      <c r="F4" s="423"/>
      <c r="G4" s="422"/>
      <c r="H4" s="439"/>
      <c r="I4" s="440"/>
      <c r="J4" s="52"/>
      <c r="L4" s="224"/>
    </row>
    <row r="5" spans="1:12" ht="15">
      <c r="A5" s="115" t="s">
        <v>46</v>
      </c>
      <c r="D5" s="422"/>
      <c r="E5" s="423"/>
      <c r="F5" s="423"/>
      <c r="G5" s="422"/>
      <c r="H5" s="439"/>
      <c r="I5" s="52"/>
      <c r="J5" s="52"/>
      <c r="L5" s="224"/>
    </row>
    <row r="6" spans="1:12" ht="15">
      <c r="A6" s="118" t="s">
        <v>351</v>
      </c>
      <c r="D6" s="422"/>
      <c r="E6" s="423"/>
      <c r="F6" s="423"/>
      <c r="G6" s="422"/>
      <c r="H6" s="77"/>
      <c r="I6" s="441"/>
      <c r="J6" s="52"/>
      <c r="L6" s="224"/>
    </row>
    <row r="7" spans="1:12" s="394" customFormat="1" ht="15">
      <c r="A7" s="624" t="s">
        <v>44</v>
      </c>
      <c r="B7" s="238">
        <v>202604.14894986094</v>
      </c>
      <c r="C7" s="614">
        <v>222911</v>
      </c>
      <c r="D7" s="610">
        <f aca="true" t="shared" si="1" ref="D7:D13">C7-H7</f>
        <v>18280.809560640453</v>
      </c>
      <c r="E7" s="611">
        <f aca="true" t="shared" si="2" ref="E7:E13">D7/H7</f>
        <v>0.08933583808620761</v>
      </c>
      <c r="F7" s="611" t="s">
        <v>352</v>
      </c>
      <c r="G7" s="610" t="s">
        <v>352</v>
      </c>
      <c r="H7" s="165">
        <f>B7*1.01</f>
        <v>204630.19043935955</v>
      </c>
      <c r="I7" s="606">
        <f>H7</f>
        <v>204630.19043935955</v>
      </c>
      <c r="J7" s="615">
        <f>C7</f>
        <v>222911</v>
      </c>
      <c r="K7" s="619">
        <f>J7</f>
        <v>222911</v>
      </c>
      <c r="L7" s="239">
        <f t="shared" si="0"/>
        <v>227369.22</v>
      </c>
    </row>
    <row r="8" spans="1:12" ht="15">
      <c r="A8" s="625" t="s">
        <v>45</v>
      </c>
      <c r="B8" s="52">
        <v>156067</v>
      </c>
      <c r="C8" s="52">
        <v>158644</v>
      </c>
      <c r="D8" s="422">
        <f t="shared" si="1"/>
        <v>1016.3299999999872</v>
      </c>
      <c r="E8" s="423">
        <f t="shared" si="2"/>
        <v>0.0064476623932840415</v>
      </c>
      <c r="F8" s="423">
        <f aca="true" t="shared" si="3" ref="F8:F13">3%-E8</f>
        <v>0.02355233760671596</v>
      </c>
      <c r="G8" s="422">
        <f aca="true" t="shared" si="4" ref="G8:G13">ROUND((F8*H8),0)</f>
        <v>3713</v>
      </c>
      <c r="H8" s="442">
        <f>B8*1.01</f>
        <v>157627.67</v>
      </c>
      <c r="I8" s="443">
        <f>G8+H8</f>
        <v>161340.67</v>
      </c>
      <c r="J8" s="444">
        <f>C8+G8</f>
        <v>162357</v>
      </c>
      <c r="K8" s="620">
        <f>J8*1.01</f>
        <v>163980.57</v>
      </c>
      <c r="L8" s="224">
        <f t="shared" si="0"/>
        <v>167260.1814</v>
      </c>
    </row>
    <row r="9" spans="1:12" ht="15">
      <c r="A9" s="626" t="s">
        <v>46</v>
      </c>
      <c r="D9" s="422"/>
      <c r="E9" s="423"/>
      <c r="F9" s="423"/>
      <c r="G9" s="422"/>
      <c r="H9" s="446"/>
      <c r="I9" s="445"/>
      <c r="J9" s="381"/>
      <c r="K9" s="620"/>
      <c r="L9" s="224"/>
    </row>
    <row r="10" spans="1:12" s="394" customFormat="1" ht="15">
      <c r="A10" s="616" t="s">
        <v>353</v>
      </c>
      <c r="B10" s="393">
        <v>185721</v>
      </c>
      <c r="C10" s="238">
        <f>H10</f>
        <v>187578.21</v>
      </c>
      <c r="D10" s="610">
        <f t="shared" si="1"/>
        <v>0</v>
      </c>
      <c r="E10" s="611">
        <f t="shared" si="2"/>
        <v>0</v>
      </c>
      <c r="F10" s="611">
        <f t="shared" si="3"/>
        <v>0.03</v>
      </c>
      <c r="G10" s="610">
        <f t="shared" si="4"/>
        <v>5627</v>
      </c>
      <c r="H10" s="612">
        <f aca="true" t="shared" si="5" ref="H10:H41">B10*1.01</f>
        <v>187578.21</v>
      </c>
      <c r="I10" s="613">
        <f>G10+H10</f>
        <v>193205.21</v>
      </c>
      <c r="J10" s="238">
        <f>I10</f>
        <v>193205.21</v>
      </c>
      <c r="K10" s="621">
        <f>J10*1.01</f>
        <v>195137.2621</v>
      </c>
      <c r="L10" s="239">
        <f t="shared" si="0"/>
        <v>199040.007342</v>
      </c>
    </row>
    <row r="11" spans="1:12" ht="15">
      <c r="A11" s="617" t="s">
        <v>354</v>
      </c>
      <c r="B11" s="185">
        <v>185721</v>
      </c>
      <c r="C11" s="52">
        <f>H11</f>
        <v>187578.21</v>
      </c>
      <c r="D11" s="422">
        <f t="shared" si="1"/>
        <v>0</v>
      </c>
      <c r="E11" s="423">
        <f t="shared" si="2"/>
        <v>0</v>
      </c>
      <c r="F11" s="423">
        <f t="shared" si="3"/>
        <v>0.03</v>
      </c>
      <c r="G11" s="422">
        <f t="shared" si="4"/>
        <v>5627</v>
      </c>
      <c r="H11" s="442">
        <f t="shared" si="5"/>
        <v>187578.21</v>
      </c>
      <c r="I11" s="443">
        <f>G11+H11</f>
        <v>193205.21</v>
      </c>
      <c r="J11" s="52">
        <f>I11</f>
        <v>193205.21</v>
      </c>
      <c r="K11" s="622">
        <f>J11*1.01</f>
        <v>195137.2621</v>
      </c>
      <c r="L11" s="224">
        <f t="shared" si="0"/>
        <v>199040.007342</v>
      </c>
    </row>
    <row r="12" spans="1:12" ht="15">
      <c r="A12" s="617" t="s">
        <v>355</v>
      </c>
      <c r="B12" s="185">
        <v>185721</v>
      </c>
      <c r="C12" s="52">
        <f>H12</f>
        <v>187578.21</v>
      </c>
      <c r="D12" s="422">
        <f t="shared" si="1"/>
        <v>0</v>
      </c>
      <c r="E12" s="423">
        <f t="shared" si="2"/>
        <v>0</v>
      </c>
      <c r="F12" s="423">
        <f t="shared" si="3"/>
        <v>0.03</v>
      </c>
      <c r="G12" s="422">
        <f t="shared" si="4"/>
        <v>5627</v>
      </c>
      <c r="H12" s="442">
        <f t="shared" si="5"/>
        <v>187578.21</v>
      </c>
      <c r="I12" s="443">
        <f>G12+H12</f>
        <v>193205.21</v>
      </c>
      <c r="J12" s="52">
        <f>I12</f>
        <v>193205.21</v>
      </c>
      <c r="K12" s="622">
        <f>J12*1.01</f>
        <v>195137.2621</v>
      </c>
      <c r="L12" s="224">
        <f t="shared" si="0"/>
        <v>199040.007342</v>
      </c>
    </row>
    <row r="13" spans="1:12" ht="15">
      <c r="A13" s="618" t="s">
        <v>356</v>
      </c>
      <c r="B13" s="185">
        <v>185721</v>
      </c>
      <c r="C13" s="52">
        <f>H13</f>
        <v>187578.21</v>
      </c>
      <c r="D13" s="422">
        <f t="shared" si="1"/>
        <v>0</v>
      </c>
      <c r="E13" s="423">
        <f t="shared" si="2"/>
        <v>0</v>
      </c>
      <c r="F13" s="423">
        <f t="shared" si="3"/>
        <v>0.03</v>
      </c>
      <c r="G13" s="422">
        <f t="shared" si="4"/>
        <v>5627</v>
      </c>
      <c r="H13" s="446">
        <f t="shared" si="5"/>
        <v>187578.21</v>
      </c>
      <c r="I13" s="445">
        <f>G13+H13</f>
        <v>193205.21</v>
      </c>
      <c r="J13" s="52">
        <f>I13</f>
        <v>193205.21</v>
      </c>
      <c r="K13" s="623">
        <f>J13*1.01</f>
        <v>195137.2621</v>
      </c>
      <c r="L13" s="224">
        <f t="shared" si="0"/>
        <v>199040.007342</v>
      </c>
    </row>
    <row r="14" spans="1:22" s="394" customFormat="1" ht="15">
      <c r="A14" s="608" t="s">
        <v>69</v>
      </c>
      <c r="B14" s="238">
        <v>97184</v>
      </c>
      <c r="C14" s="238"/>
      <c r="D14" s="238"/>
      <c r="E14" s="238"/>
      <c r="F14" s="238"/>
      <c r="G14" s="238"/>
      <c r="H14" s="165">
        <f t="shared" si="5"/>
        <v>98155.84</v>
      </c>
      <c r="I14" s="606">
        <f aca="true" t="shared" si="6" ref="I14:I58">H14*1.03</f>
        <v>101100.5152</v>
      </c>
      <c r="J14" s="238"/>
      <c r="K14" s="239">
        <f>IF(I14*0.01&lt;500,I14+500,I14*1.01)</f>
        <v>102111.52035199999</v>
      </c>
      <c r="L14" s="239">
        <f t="shared" si="0"/>
        <v>104153.75075903999</v>
      </c>
      <c r="N14" s="238"/>
      <c r="O14" s="609"/>
      <c r="P14" s="609"/>
      <c r="Q14" s="609"/>
      <c r="R14" s="609"/>
      <c r="S14" s="609"/>
      <c r="T14" s="609"/>
      <c r="U14" s="609"/>
      <c r="V14" s="609"/>
    </row>
    <row r="15" spans="1:12" ht="15">
      <c r="A15" s="115" t="s">
        <v>360</v>
      </c>
      <c r="B15" s="52">
        <v>100595</v>
      </c>
      <c r="C15" s="52"/>
      <c r="D15" s="52"/>
      <c r="E15" s="52"/>
      <c r="F15" s="52"/>
      <c r="G15" s="52"/>
      <c r="H15" s="379">
        <f t="shared" si="5"/>
        <v>101600.95</v>
      </c>
      <c r="I15" s="52">
        <f t="shared" si="6"/>
        <v>104648.9785</v>
      </c>
      <c r="J15" s="52"/>
      <c r="K15" s="224">
        <f aca="true" t="shared" si="7" ref="K15:K58">IF(I15*0.01&lt;500,I15+500,I15*1.01)</f>
        <v>105695.468285</v>
      </c>
      <c r="L15" s="224">
        <f t="shared" si="0"/>
        <v>107809.3776507</v>
      </c>
    </row>
    <row r="16" spans="1:12" ht="15">
      <c r="A16" s="116" t="s">
        <v>362</v>
      </c>
      <c r="B16" s="52">
        <v>104005</v>
      </c>
      <c r="C16" s="52"/>
      <c r="D16" s="52"/>
      <c r="E16" s="52"/>
      <c r="F16" s="52"/>
      <c r="G16" s="52"/>
      <c r="H16" s="379">
        <f t="shared" si="5"/>
        <v>105045.05</v>
      </c>
      <c r="I16" s="52">
        <f t="shared" si="6"/>
        <v>108196.4015</v>
      </c>
      <c r="J16" s="52"/>
      <c r="K16" s="224">
        <f t="shared" si="7"/>
        <v>109278.36551500001</v>
      </c>
      <c r="L16" s="224">
        <f t="shared" si="0"/>
        <v>111463.93282530001</v>
      </c>
    </row>
    <row r="17" spans="1:12" ht="15">
      <c r="A17" s="115" t="s">
        <v>361</v>
      </c>
      <c r="B17" s="52">
        <v>107418</v>
      </c>
      <c r="C17" s="52"/>
      <c r="D17" s="52"/>
      <c r="E17" s="52"/>
      <c r="F17" s="52"/>
      <c r="G17" s="52"/>
      <c r="H17" s="379">
        <f t="shared" si="5"/>
        <v>108492.18000000001</v>
      </c>
      <c r="I17" s="52">
        <f t="shared" si="6"/>
        <v>111746.94540000001</v>
      </c>
      <c r="J17" s="52"/>
      <c r="K17" s="224">
        <f t="shared" si="7"/>
        <v>112864.41485400002</v>
      </c>
      <c r="L17" s="224">
        <f t="shared" si="0"/>
        <v>115121.70315108002</v>
      </c>
    </row>
    <row r="18" spans="1:12" ht="15">
      <c r="A18" s="119"/>
      <c r="B18" s="52">
        <v>110829</v>
      </c>
      <c r="C18" s="52"/>
      <c r="D18" s="52"/>
      <c r="E18" s="52"/>
      <c r="F18" s="52"/>
      <c r="G18" s="52"/>
      <c r="H18" s="379">
        <f t="shared" si="5"/>
        <v>111937.29000000001</v>
      </c>
      <c r="I18" s="52">
        <f t="shared" si="6"/>
        <v>115295.40870000001</v>
      </c>
      <c r="J18" s="52"/>
      <c r="K18" s="224">
        <f t="shared" si="7"/>
        <v>116448.36278700002</v>
      </c>
      <c r="L18" s="224">
        <f t="shared" si="0"/>
        <v>118777.33004274002</v>
      </c>
    </row>
    <row r="19" spans="1:12" ht="15">
      <c r="A19" s="119"/>
      <c r="B19" s="52">
        <v>114238</v>
      </c>
      <c r="C19" s="52"/>
      <c r="D19" s="52"/>
      <c r="E19" s="52"/>
      <c r="F19" s="52"/>
      <c r="G19" s="52"/>
      <c r="H19" s="379">
        <f t="shared" si="5"/>
        <v>115380.38</v>
      </c>
      <c r="I19" s="52">
        <f t="shared" si="6"/>
        <v>118841.7914</v>
      </c>
      <c r="J19" s="52"/>
      <c r="K19" s="224">
        <f t="shared" si="7"/>
        <v>120030.209314</v>
      </c>
      <c r="L19" s="224">
        <f t="shared" si="0"/>
        <v>122430.81350028001</v>
      </c>
    </row>
    <row r="20" spans="1:12" ht="15">
      <c r="A20" s="119"/>
      <c r="B20" s="52">
        <v>117915</v>
      </c>
      <c r="C20" s="52"/>
      <c r="D20" s="52"/>
      <c r="E20" s="52"/>
      <c r="F20" s="52"/>
      <c r="G20" s="52"/>
      <c r="H20" s="379">
        <f t="shared" si="5"/>
        <v>119094.15</v>
      </c>
      <c r="I20" s="52">
        <f t="shared" si="6"/>
        <v>122666.9745</v>
      </c>
      <c r="J20" s="52"/>
      <c r="K20" s="224">
        <f t="shared" si="7"/>
        <v>123893.644245</v>
      </c>
      <c r="L20" s="224">
        <f t="shared" si="0"/>
        <v>126371.5171299</v>
      </c>
    </row>
    <row r="21" spans="1:12" ht="15">
      <c r="A21" s="119"/>
      <c r="B21" s="52">
        <v>121351</v>
      </c>
      <c r="C21" s="52"/>
      <c r="D21" s="52"/>
      <c r="E21" s="52"/>
      <c r="F21" s="52"/>
      <c r="G21" s="52"/>
      <c r="H21" s="379">
        <f t="shared" si="5"/>
        <v>122564.51</v>
      </c>
      <c r="I21" s="52">
        <f t="shared" si="6"/>
        <v>126241.44529999999</v>
      </c>
      <c r="J21" s="52"/>
      <c r="K21" s="224">
        <f t="shared" si="7"/>
        <v>127503.859753</v>
      </c>
      <c r="L21" s="224">
        <f t="shared" si="0"/>
        <v>130053.93694806</v>
      </c>
    </row>
    <row r="22" spans="1:12" ht="15">
      <c r="A22" s="119"/>
      <c r="B22" s="52">
        <v>124997</v>
      </c>
      <c r="C22" s="52"/>
      <c r="D22" s="52"/>
      <c r="E22" s="52"/>
      <c r="F22" s="52"/>
      <c r="G22" s="52"/>
      <c r="H22" s="77">
        <f t="shared" si="5"/>
        <v>126246.97</v>
      </c>
      <c r="I22" s="441">
        <f t="shared" si="6"/>
        <v>130034.3791</v>
      </c>
      <c r="J22" s="52"/>
      <c r="K22" s="224">
        <f t="shared" si="7"/>
        <v>131334.722891</v>
      </c>
      <c r="L22" s="224">
        <f t="shared" si="0"/>
        <v>133961.41734882002</v>
      </c>
    </row>
    <row r="23" spans="1:22" s="394" customFormat="1" ht="15">
      <c r="A23" s="608" t="s">
        <v>69</v>
      </c>
      <c r="B23" s="238">
        <v>93648</v>
      </c>
      <c r="C23" s="238"/>
      <c r="D23" s="238"/>
      <c r="E23" s="238"/>
      <c r="F23" s="238"/>
      <c r="G23" s="238"/>
      <c r="H23" s="165">
        <f t="shared" si="5"/>
        <v>94584.48</v>
      </c>
      <c r="I23" s="606">
        <f t="shared" si="6"/>
        <v>97422.0144</v>
      </c>
      <c r="J23" s="238"/>
      <c r="K23" s="239">
        <f t="shared" si="7"/>
        <v>98396.234544</v>
      </c>
      <c r="L23" s="239">
        <f t="shared" si="0"/>
        <v>100364.15923488</v>
      </c>
      <c r="N23" s="238"/>
      <c r="O23" s="609"/>
      <c r="P23" s="609"/>
      <c r="Q23" s="609"/>
      <c r="R23" s="609"/>
      <c r="S23" s="609"/>
      <c r="T23" s="609"/>
      <c r="U23" s="609"/>
      <c r="V23" s="609"/>
    </row>
    <row r="24" spans="1:12" ht="15">
      <c r="A24" s="115" t="s">
        <v>363</v>
      </c>
      <c r="B24" s="52">
        <v>96938</v>
      </c>
      <c r="C24" s="52"/>
      <c r="D24" s="52"/>
      <c r="E24" s="52"/>
      <c r="F24" s="52"/>
      <c r="G24" s="52"/>
      <c r="H24" s="379">
        <f t="shared" si="5"/>
        <v>97907.38</v>
      </c>
      <c r="I24" s="52">
        <f t="shared" si="6"/>
        <v>100844.60140000001</v>
      </c>
      <c r="J24" s="52"/>
      <c r="K24" s="224">
        <f t="shared" si="7"/>
        <v>101853.04741400002</v>
      </c>
      <c r="L24" s="224">
        <f t="shared" si="0"/>
        <v>103890.10836228002</v>
      </c>
    </row>
    <row r="25" spans="1:12" ht="15">
      <c r="A25" s="117"/>
      <c r="B25" s="52">
        <v>100220</v>
      </c>
      <c r="C25" s="52"/>
      <c r="D25" s="52"/>
      <c r="E25" s="52"/>
      <c r="F25" s="52"/>
      <c r="G25" s="52"/>
      <c r="H25" s="379">
        <f t="shared" si="5"/>
        <v>101222.2</v>
      </c>
      <c r="I25" s="52">
        <f t="shared" si="6"/>
        <v>104258.866</v>
      </c>
      <c r="J25" s="52"/>
      <c r="K25" s="224">
        <f t="shared" si="7"/>
        <v>105301.45465999999</v>
      </c>
      <c r="L25" s="224">
        <f t="shared" si="0"/>
        <v>107407.4837532</v>
      </c>
    </row>
    <row r="26" spans="1:12" ht="15">
      <c r="A26" s="117"/>
      <c r="B26" s="52">
        <v>103509</v>
      </c>
      <c r="C26" s="52"/>
      <c r="D26" s="52"/>
      <c r="E26" s="52"/>
      <c r="F26" s="52"/>
      <c r="G26" s="52"/>
      <c r="H26" s="379">
        <f t="shared" si="5"/>
        <v>104544.09</v>
      </c>
      <c r="I26" s="52">
        <f t="shared" si="6"/>
        <v>107680.4127</v>
      </c>
      <c r="J26" s="52"/>
      <c r="K26" s="224">
        <f t="shared" si="7"/>
        <v>108757.216827</v>
      </c>
      <c r="L26" s="224">
        <f t="shared" si="0"/>
        <v>110932.36116354</v>
      </c>
    </row>
    <row r="27" spans="1:12" ht="15">
      <c r="A27" s="117"/>
      <c r="B27" s="52">
        <v>106800</v>
      </c>
      <c r="C27" s="52"/>
      <c r="D27" s="52"/>
      <c r="E27" s="52"/>
      <c r="F27" s="52"/>
      <c r="G27" s="52"/>
      <c r="H27" s="379">
        <f t="shared" si="5"/>
        <v>107868</v>
      </c>
      <c r="I27" s="52">
        <f t="shared" si="6"/>
        <v>111104.04000000001</v>
      </c>
      <c r="J27" s="52"/>
      <c r="K27" s="224">
        <f t="shared" si="7"/>
        <v>112215.0804</v>
      </c>
      <c r="L27" s="224">
        <f t="shared" si="0"/>
        <v>114459.38200800002</v>
      </c>
    </row>
    <row r="28" spans="1:12" ht="15">
      <c r="A28" s="117"/>
      <c r="B28" s="52">
        <v>110090</v>
      </c>
      <c r="C28" s="52"/>
      <c r="D28" s="52"/>
      <c r="E28" s="52"/>
      <c r="F28" s="52"/>
      <c r="G28" s="52"/>
      <c r="H28" s="379">
        <f t="shared" si="5"/>
        <v>111190.9</v>
      </c>
      <c r="I28" s="52">
        <f t="shared" si="6"/>
        <v>114526.627</v>
      </c>
      <c r="J28" s="52"/>
      <c r="K28" s="224">
        <f t="shared" si="7"/>
        <v>115671.89327</v>
      </c>
      <c r="L28" s="224">
        <f t="shared" si="0"/>
        <v>117985.3311354</v>
      </c>
    </row>
    <row r="29" spans="1:12" ht="15">
      <c r="A29" s="117"/>
      <c r="B29" s="52">
        <v>113626</v>
      </c>
      <c r="C29" s="52"/>
      <c r="D29" s="52"/>
      <c r="E29" s="52"/>
      <c r="F29" s="52"/>
      <c r="G29" s="52"/>
      <c r="H29" s="379">
        <f t="shared" si="5"/>
        <v>114762.26</v>
      </c>
      <c r="I29" s="52">
        <f t="shared" si="6"/>
        <v>118205.1278</v>
      </c>
      <c r="J29" s="52"/>
      <c r="K29" s="224">
        <f t="shared" si="7"/>
        <v>119387.179078</v>
      </c>
      <c r="L29" s="224">
        <f t="shared" si="0"/>
        <v>121774.92265956</v>
      </c>
    </row>
    <row r="30" spans="1:12" ht="15">
      <c r="A30" s="117"/>
      <c r="B30" s="52">
        <v>116936</v>
      </c>
      <c r="C30" s="52"/>
      <c r="D30" s="52"/>
      <c r="E30" s="52"/>
      <c r="F30" s="52"/>
      <c r="G30" s="52"/>
      <c r="H30" s="379">
        <f t="shared" si="5"/>
        <v>118105.36</v>
      </c>
      <c r="I30" s="52">
        <f t="shared" si="6"/>
        <v>121648.5208</v>
      </c>
      <c r="J30" s="52"/>
      <c r="K30" s="224">
        <f t="shared" si="7"/>
        <v>122865.006008</v>
      </c>
      <c r="L30" s="224">
        <f t="shared" si="0"/>
        <v>125322.30612816</v>
      </c>
    </row>
    <row r="31" spans="1:12" ht="15">
      <c r="A31" s="117"/>
      <c r="B31" s="52">
        <v>120450</v>
      </c>
      <c r="C31" s="52"/>
      <c r="D31" s="52"/>
      <c r="E31" s="52"/>
      <c r="F31" s="52"/>
      <c r="G31" s="52"/>
      <c r="H31" s="77">
        <f t="shared" si="5"/>
        <v>121654.5</v>
      </c>
      <c r="I31" s="441">
        <f t="shared" si="6"/>
        <v>125304.13500000001</v>
      </c>
      <c r="J31" s="52"/>
      <c r="K31" s="224">
        <f t="shared" si="7"/>
        <v>126557.17635000001</v>
      </c>
      <c r="L31" s="224">
        <f t="shared" si="0"/>
        <v>129088.31987700002</v>
      </c>
    </row>
    <row r="32" spans="1:12" s="394" customFormat="1" ht="15">
      <c r="A32" s="608" t="s">
        <v>364</v>
      </c>
      <c r="B32" s="238">
        <v>97184</v>
      </c>
      <c r="C32" s="238"/>
      <c r="D32" s="238"/>
      <c r="E32" s="238"/>
      <c r="F32" s="238"/>
      <c r="G32" s="238"/>
      <c r="H32" s="165">
        <f t="shared" si="5"/>
        <v>98155.84</v>
      </c>
      <c r="I32" s="606">
        <f t="shared" si="6"/>
        <v>101100.5152</v>
      </c>
      <c r="J32" s="238"/>
      <c r="K32" s="239">
        <f t="shared" si="7"/>
        <v>102111.52035199999</v>
      </c>
      <c r="L32" s="239">
        <f t="shared" si="0"/>
        <v>104153.75075903999</v>
      </c>
    </row>
    <row r="33" spans="1:22" ht="15">
      <c r="A33" s="117" t="s">
        <v>370</v>
      </c>
      <c r="B33" s="52">
        <v>100595</v>
      </c>
      <c r="C33" s="52"/>
      <c r="D33" s="52"/>
      <c r="E33" s="52"/>
      <c r="F33" s="52"/>
      <c r="G33" s="52"/>
      <c r="H33" s="379">
        <f t="shared" si="5"/>
        <v>101600.95</v>
      </c>
      <c r="I33" s="52">
        <f t="shared" si="6"/>
        <v>104648.9785</v>
      </c>
      <c r="J33" s="52"/>
      <c r="K33" s="224">
        <f t="shared" si="7"/>
        <v>105695.468285</v>
      </c>
      <c r="L33" s="224">
        <f t="shared" si="0"/>
        <v>107809.3776507</v>
      </c>
      <c r="N33" s="52"/>
      <c r="O33" s="199"/>
      <c r="P33" s="199"/>
      <c r="Q33" s="199"/>
      <c r="R33" s="199"/>
      <c r="S33" s="199"/>
      <c r="T33" s="199"/>
      <c r="U33" s="199"/>
      <c r="V33" s="199"/>
    </row>
    <row r="34" spans="1:12" ht="15">
      <c r="A34" s="117" t="s">
        <v>361</v>
      </c>
      <c r="B34" s="52">
        <v>104005</v>
      </c>
      <c r="C34" s="52"/>
      <c r="D34" s="52"/>
      <c r="E34" s="52"/>
      <c r="F34" s="52"/>
      <c r="G34" s="52"/>
      <c r="H34" s="379">
        <f t="shared" si="5"/>
        <v>105045.05</v>
      </c>
      <c r="I34" s="52">
        <f t="shared" si="6"/>
        <v>108196.4015</v>
      </c>
      <c r="J34" s="52"/>
      <c r="K34" s="224">
        <f t="shared" si="7"/>
        <v>109278.36551500001</v>
      </c>
      <c r="L34" s="224">
        <f t="shared" si="0"/>
        <v>111463.93282530001</v>
      </c>
    </row>
    <row r="35" spans="1:12" ht="15">
      <c r="A35" s="117"/>
      <c r="B35" s="52">
        <v>107418</v>
      </c>
      <c r="C35" s="52"/>
      <c r="D35" s="52"/>
      <c r="E35" s="52"/>
      <c r="F35" s="52"/>
      <c r="G35" s="52"/>
      <c r="H35" s="379">
        <f t="shared" si="5"/>
        <v>108492.18000000001</v>
      </c>
      <c r="I35" s="52">
        <f t="shared" si="6"/>
        <v>111746.94540000001</v>
      </c>
      <c r="J35" s="52"/>
      <c r="K35" s="224">
        <f t="shared" si="7"/>
        <v>112864.41485400002</v>
      </c>
      <c r="L35" s="224">
        <f t="shared" si="0"/>
        <v>115121.70315108002</v>
      </c>
    </row>
    <row r="36" spans="1:12" ht="15">
      <c r="A36" s="117"/>
      <c r="B36" s="52">
        <v>110829</v>
      </c>
      <c r="C36" s="52"/>
      <c r="D36" s="52"/>
      <c r="E36" s="52"/>
      <c r="F36" s="52"/>
      <c r="G36" s="52"/>
      <c r="H36" s="379">
        <f t="shared" si="5"/>
        <v>111937.29000000001</v>
      </c>
      <c r="I36" s="52">
        <f t="shared" si="6"/>
        <v>115295.40870000001</v>
      </c>
      <c r="J36" s="52"/>
      <c r="K36" s="224">
        <f t="shared" si="7"/>
        <v>116448.36278700002</v>
      </c>
      <c r="L36" s="224">
        <f t="shared" si="0"/>
        <v>118777.33004274002</v>
      </c>
    </row>
    <row r="37" spans="1:12" ht="15">
      <c r="A37" s="117"/>
      <c r="B37" s="52">
        <v>114238</v>
      </c>
      <c r="C37" s="52"/>
      <c r="D37" s="52"/>
      <c r="E37" s="52"/>
      <c r="F37" s="52"/>
      <c r="G37" s="52"/>
      <c r="H37" s="379">
        <f t="shared" si="5"/>
        <v>115380.38</v>
      </c>
      <c r="I37" s="52">
        <f t="shared" si="6"/>
        <v>118841.7914</v>
      </c>
      <c r="J37" s="52"/>
      <c r="K37" s="224">
        <f t="shared" si="7"/>
        <v>120030.209314</v>
      </c>
      <c r="L37" s="224">
        <f t="shared" si="0"/>
        <v>122430.81350028001</v>
      </c>
    </row>
    <row r="38" spans="1:12" ht="15">
      <c r="A38" s="117"/>
      <c r="B38" s="52">
        <v>117915</v>
      </c>
      <c r="C38" s="52"/>
      <c r="D38" s="52"/>
      <c r="E38" s="52"/>
      <c r="F38" s="52"/>
      <c r="G38" s="52"/>
      <c r="H38" s="379">
        <f t="shared" si="5"/>
        <v>119094.15</v>
      </c>
      <c r="I38" s="52">
        <f t="shared" si="6"/>
        <v>122666.9745</v>
      </c>
      <c r="J38" s="52"/>
      <c r="K38" s="224">
        <f t="shared" si="7"/>
        <v>123893.644245</v>
      </c>
      <c r="L38" s="224">
        <f t="shared" si="0"/>
        <v>126371.5171299</v>
      </c>
    </row>
    <row r="39" spans="1:12" ht="15">
      <c r="A39" s="117"/>
      <c r="B39" s="52">
        <v>121351</v>
      </c>
      <c r="C39" s="52"/>
      <c r="D39" s="52"/>
      <c r="E39" s="52"/>
      <c r="F39" s="52"/>
      <c r="G39" s="52"/>
      <c r="H39" s="379">
        <f t="shared" si="5"/>
        <v>122564.51</v>
      </c>
      <c r="I39" s="52">
        <f t="shared" si="6"/>
        <v>126241.44529999999</v>
      </c>
      <c r="J39" s="52"/>
      <c r="K39" s="224">
        <f t="shared" si="7"/>
        <v>127503.859753</v>
      </c>
      <c r="L39" s="224">
        <f t="shared" si="0"/>
        <v>130053.93694806</v>
      </c>
    </row>
    <row r="40" spans="1:12" ht="15">
      <c r="A40" s="117"/>
      <c r="B40" s="52">
        <v>124997</v>
      </c>
      <c r="C40" s="52"/>
      <c r="D40" s="52"/>
      <c r="E40" s="52"/>
      <c r="F40" s="52"/>
      <c r="G40" s="52"/>
      <c r="H40" s="77">
        <f t="shared" si="5"/>
        <v>126246.97</v>
      </c>
      <c r="I40" s="441">
        <f t="shared" si="6"/>
        <v>130034.3791</v>
      </c>
      <c r="J40" s="52"/>
      <c r="K40" s="224">
        <f t="shared" si="7"/>
        <v>131334.722891</v>
      </c>
      <c r="L40" s="224">
        <f t="shared" si="0"/>
        <v>133961.41734882002</v>
      </c>
    </row>
    <row r="41" spans="1:22" s="394" customFormat="1" ht="15">
      <c r="A41" s="79" t="s">
        <v>365</v>
      </c>
      <c r="B41" s="238">
        <v>93648</v>
      </c>
      <c r="C41" s="238"/>
      <c r="D41" s="238"/>
      <c r="E41" s="238"/>
      <c r="F41" s="238"/>
      <c r="G41" s="238"/>
      <c r="H41" s="165">
        <f t="shared" si="5"/>
        <v>94584.48</v>
      </c>
      <c r="I41" s="606">
        <f t="shared" si="6"/>
        <v>97422.0144</v>
      </c>
      <c r="J41" s="238"/>
      <c r="K41" s="239">
        <f t="shared" si="7"/>
        <v>98396.234544</v>
      </c>
      <c r="L41" s="239">
        <f t="shared" si="0"/>
        <v>100364.15923488</v>
      </c>
      <c r="N41" s="238"/>
      <c r="O41" s="609"/>
      <c r="P41" s="609"/>
      <c r="Q41" s="609"/>
      <c r="R41" s="609"/>
      <c r="S41" s="609"/>
      <c r="T41" s="609"/>
      <c r="U41" s="609"/>
      <c r="V41" s="609"/>
    </row>
    <row r="42" spans="1:12" ht="15">
      <c r="A42" s="117" t="s">
        <v>27</v>
      </c>
      <c r="B42" s="52">
        <v>96938</v>
      </c>
      <c r="C42" s="52"/>
      <c r="D42" s="52"/>
      <c r="E42" s="52"/>
      <c r="F42" s="52"/>
      <c r="G42" s="52"/>
      <c r="H42" s="379">
        <f aca="true" t="shared" si="8" ref="H42:H58">B42*1.01</f>
        <v>97907.38</v>
      </c>
      <c r="I42" s="52">
        <f t="shared" si="6"/>
        <v>100844.60140000001</v>
      </c>
      <c r="J42" s="52"/>
      <c r="K42" s="224">
        <f t="shared" si="7"/>
        <v>101853.04741400002</v>
      </c>
      <c r="L42" s="224">
        <f t="shared" si="0"/>
        <v>103890.10836228002</v>
      </c>
    </row>
    <row r="43" spans="1:12" ht="15">
      <c r="A43" s="119"/>
      <c r="B43" s="52">
        <v>100220</v>
      </c>
      <c r="C43" s="52"/>
      <c r="D43" s="52"/>
      <c r="E43" s="52"/>
      <c r="F43" s="52"/>
      <c r="G43" s="52"/>
      <c r="H43" s="379">
        <f t="shared" si="8"/>
        <v>101222.2</v>
      </c>
      <c r="I43" s="52">
        <f t="shared" si="6"/>
        <v>104258.866</v>
      </c>
      <c r="J43" s="52"/>
      <c r="K43" s="224">
        <f t="shared" si="7"/>
        <v>105301.45465999999</v>
      </c>
      <c r="L43" s="224">
        <f t="shared" si="0"/>
        <v>107407.4837532</v>
      </c>
    </row>
    <row r="44" spans="1:12" ht="15">
      <c r="A44" s="119"/>
      <c r="B44" s="52">
        <v>103509</v>
      </c>
      <c r="C44" s="52"/>
      <c r="D44" s="52"/>
      <c r="E44" s="52"/>
      <c r="F44" s="52"/>
      <c r="G44" s="52"/>
      <c r="H44" s="379">
        <f t="shared" si="8"/>
        <v>104544.09</v>
      </c>
      <c r="I44" s="52">
        <f t="shared" si="6"/>
        <v>107680.4127</v>
      </c>
      <c r="J44" s="52"/>
      <c r="K44" s="224">
        <f t="shared" si="7"/>
        <v>108757.216827</v>
      </c>
      <c r="L44" s="224">
        <f t="shared" si="0"/>
        <v>110932.36116354</v>
      </c>
    </row>
    <row r="45" spans="1:12" ht="15">
      <c r="A45" s="119"/>
      <c r="B45" s="52">
        <v>106800</v>
      </c>
      <c r="C45" s="52"/>
      <c r="D45" s="52"/>
      <c r="E45" s="52"/>
      <c r="F45" s="52"/>
      <c r="G45" s="52"/>
      <c r="H45" s="379">
        <f t="shared" si="8"/>
        <v>107868</v>
      </c>
      <c r="I45" s="52">
        <f t="shared" si="6"/>
        <v>111104.04000000001</v>
      </c>
      <c r="J45" s="52"/>
      <c r="K45" s="224">
        <f t="shared" si="7"/>
        <v>112215.0804</v>
      </c>
      <c r="L45" s="224">
        <f t="shared" si="0"/>
        <v>114459.38200800002</v>
      </c>
    </row>
    <row r="46" spans="1:12" ht="15">
      <c r="A46" s="119"/>
      <c r="B46" s="52">
        <v>110090</v>
      </c>
      <c r="C46" s="52"/>
      <c r="D46" s="52"/>
      <c r="E46" s="52"/>
      <c r="F46" s="52"/>
      <c r="G46" s="52"/>
      <c r="H46" s="379">
        <f t="shared" si="8"/>
        <v>111190.9</v>
      </c>
      <c r="I46" s="52">
        <f t="shared" si="6"/>
        <v>114526.627</v>
      </c>
      <c r="J46" s="52"/>
      <c r="K46" s="224">
        <f t="shared" si="7"/>
        <v>115671.89327</v>
      </c>
      <c r="L46" s="224">
        <f t="shared" si="0"/>
        <v>117985.3311354</v>
      </c>
    </row>
    <row r="47" spans="1:12" ht="15">
      <c r="A47" s="119"/>
      <c r="B47" s="52">
        <v>113626</v>
      </c>
      <c r="C47" s="52"/>
      <c r="D47" s="52"/>
      <c r="E47" s="52"/>
      <c r="F47" s="52"/>
      <c r="G47" s="52"/>
      <c r="H47" s="379">
        <f t="shared" si="8"/>
        <v>114762.26</v>
      </c>
      <c r="I47" s="52">
        <f t="shared" si="6"/>
        <v>118205.1278</v>
      </c>
      <c r="J47" s="52"/>
      <c r="K47" s="224">
        <f t="shared" si="7"/>
        <v>119387.179078</v>
      </c>
      <c r="L47" s="224">
        <f t="shared" si="0"/>
        <v>121774.92265956</v>
      </c>
    </row>
    <row r="48" spans="1:12" ht="15">
      <c r="A48" s="119"/>
      <c r="B48" s="52">
        <v>116936</v>
      </c>
      <c r="C48" s="52"/>
      <c r="D48" s="52"/>
      <c r="E48" s="52"/>
      <c r="F48" s="52"/>
      <c r="G48" s="52"/>
      <c r="H48" s="379">
        <f t="shared" si="8"/>
        <v>118105.36</v>
      </c>
      <c r="I48" s="52">
        <f t="shared" si="6"/>
        <v>121648.5208</v>
      </c>
      <c r="J48" s="52"/>
      <c r="K48" s="224">
        <f t="shared" si="7"/>
        <v>122865.006008</v>
      </c>
      <c r="L48" s="224">
        <f t="shared" si="0"/>
        <v>125322.30612816</v>
      </c>
    </row>
    <row r="49" spans="1:12" ht="15">
      <c r="A49" s="119"/>
      <c r="B49" s="52">
        <v>120450</v>
      </c>
      <c r="C49" s="52"/>
      <c r="D49" s="52"/>
      <c r="E49" s="52"/>
      <c r="F49" s="52"/>
      <c r="G49" s="52"/>
      <c r="H49" s="77">
        <f t="shared" si="8"/>
        <v>121654.5</v>
      </c>
      <c r="I49" s="441">
        <f t="shared" si="6"/>
        <v>125304.13500000001</v>
      </c>
      <c r="J49" s="52"/>
      <c r="K49" s="224">
        <f t="shared" si="7"/>
        <v>126557.17635000001</v>
      </c>
      <c r="L49" s="224">
        <f t="shared" si="0"/>
        <v>129088.31987700002</v>
      </c>
    </row>
    <row r="50" spans="1:12" s="394" customFormat="1" ht="15">
      <c r="A50" s="161" t="s">
        <v>143</v>
      </c>
      <c r="B50" s="163">
        <v>75483</v>
      </c>
      <c r="C50" s="163"/>
      <c r="D50" s="163"/>
      <c r="E50" s="163"/>
      <c r="F50" s="163"/>
      <c r="G50" s="163"/>
      <c r="H50" s="165">
        <f t="shared" si="8"/>
        <v>76237.83</v>
      </c>
      <c r="I50" s="606">
        <f t="shared" si="6"/>
        <v>78524.9649</v>
      </c>
      <c r="J50" s="238"/>
      <c r="K50" s="239">
        <f t="shared" si="7"/>
        <v>79310.21454900001</v>
      </c>
      <c r="L50" s="239">
        <f t="shared" si="0"/>
        <v>80896.41883998002</v>
      </c>
    </row>
    <row r="51" spans="1:12" ht="15">
      <c r="A51" s="119"/>
      <c r="B51" s="164">
        <v>78131</v>
      </c>
      <c r="C51" s="164"/>
      <c r="D51" s="164"/>
      <c r="E51" s="164"/>
      <c r="F51" s="164"/>
      <c r="G51" s="164"/>
      <c r="H51" s="381">
        <f t="shared" si="8"/>
        <v>78912.31</v>
      </c>
      <c r="I51" s="52">
        <f t="shared" si="6"/>
        <v>81279.6793</v>
      </c>
      <c r="J51" s="52"/>
      <c r="K51" s="224">
        <f t="shared" si="7"/>
        <v>82092.476093</v>
      </c>
      <c r="L51" s="224">
        <f t="shared" si="0"/>
        <v>83734.32561486</v>
      </c>
    </row>
    <row r="52" spans="1:22" ht="15">
      <c r="A52" s="119"/>
      <c r="B52" s="164">
        <v>80778</v>
      </c>
      <c r="C52" s="164"/>
      <c r="D52" s="164"/>
      <c r="E52" s="164"/>
      <c r="F52" s="164"/>
      <c r="G52" s="164"/>
      <c r="H52" s="381">
        <f t="shared" si="8"/>
        <v>81585.78</v>
      </c>
      <c r="I52" s="52">
        <f t="shared" si="6"/>
        <v>84033.3534</v>
      </c>
      <c r="J52" s="52"/>
      <c r="K52" s="224">
        <f t="shared" si="7"/>
        <v>84873.68693400001</v>
      </c>
      <c r="L52" s="224">
        <f t="shared" si="0"/>
        <v>86571.16067268001</v>
      </c>
      <c r="N52" s="199"/>
      <c r="O52" s="199"/>
      <c r="P52" s="199"/>
      <c r="Q52" s="199"/>
      <c r="R52" s="199"/>
      <c r="S52" s="199"/>
      <c r="T52" s="199"/>
      <c r="U52" s="199"/>
      <c r="V52" s="199"/>
    </row>
    <row r="53" spans="1:12" ht="15">
      <c r="A53" s="119"/>
      <c r="B53" s="164">
        <v>83430</v>
      </c>
      <c r="C53" s="164"/>
      <c r="D53" s="164"/>
      <c r="E53" s="164"/>
      <c r="F53" s="164"/>
      <c r="G53" s="164"/>
      <c r="H53" s="381">
        <f t="shared" si="8"/>
        <v>84264.3</v>
      </c>
      <c r="I53" s="52">
        <f t="shared" si="6"/>
        <v>86792.229</v>
      </c>
      <c r="J53" s="52"/>
      <c r="K53" s="224">
        <f t="shared" si="7"/>
        <v>87660.15129000001</v>
      </c>
      <c r="L53" s="224">
        <f t="shared" si="0"/>
        <v>89413.35431580001</v>
      </c>
    </row>
    <row r="54" spans="2:12" ht="15">
      <c r="B54" s="164">
        <v>86083</v>
      </c>
      <c r="C54" s="164"/>
      <c r="D54" s="164"/>
      <c r="E54" s="164"/>
      <c r="F54" s="164"/>
      <c r="G54" s="164"/>
      <c r="H54" s="381">
        <f t="shared" si="8"/>
        <v>86943.83</v>
      </c>
      <c r="I54" s="52">
        <f t="shared" si="6"/>
        <v>89552.1449</v>
      </c>
      <c r="J54" s="52"/>
      <c r="K54" s="224">
        <f t="shared" si="7"/>
        <v>90447.666349</v>
      </c>
      <c r="L54" s="224">
        <f t="shared" si="0"/>
        <v>92256.61967598001</v>
      </c>
    </row>
    <row r="55" spans="2:12" ht="15">
      <c r="B55" s="164">
        <v>88729</v>
      </c>
      <c r="C55" s="164"/>
      <c r="D55" s="164"/>
      <c r="E55" s="164"/>
      <c r="F55" s="164"/>
      <c r="G55" s="164"/>
      <c r="H55" s="381">
        <f t="shared" si="8"/>
        <v>89616.29</v>
      </c>
      <c r="I55" s="52">
        <f t="shared" si="6"/>
        <v>92304.7787</v>
      </c>
      <c r="J55" s="52"/>
      <c r="K55" s="224">
        <f t="shared" si="7"/>
        <v>93227.826487</v>
      </c>
      <c r="L55" s="224">
        <f t="shared" si="0"/>
        <v>95092.38301674</v>
      </c>
    </row>
    <row r="56" spans="2:12" ht="15">
      <c r="B56" s="164">
        <v>91583</v>
      </c>
      <c r="C56" s="164"/>
      <c r="D56" s="164"/>
      <c r="E56" s="164"/>
      <c r="F56" s="164"/>
      <c r="G56" s="164"/>
      <c r="H56" s="381">
        <f t="shared" si="8"/>
        <v>92498.83</v>
      </c>
      <c r="I56" s="52">
        <f t="shared" si="6"/>
        <v>95273.79490000001</v>
      </c>
      <c r="J56" s="52"/>
      <c r="K56" s="224">
        <f t="shared" si="7"/>
        <v>96226.53284900001</v>
      </c>
      <c r="L56" s="224">
        <f t="shared" si="0"/>
        <v>98151.06350598001</v>
      </c>
    </row>
    <row r="57" spans="2:12" ht="15">
      <c r="B57" s="164">
        <v>94252</v>
      </c>
      <c r="C57" s="164"/>
      <c r="D57" s="164"/>
      <c r="E57" s="164"/>
      <c r="F57" s="164"/>
      <c r="G57" s="164"/>
      <c r="H57" s="381">
        <f t="shared" si="8"/>
        <v>95194.52</v>
      </c>
      <c r="I57" s="52">
        <f t="shared" si="6"/>
        <v>98050.35560000001</v>
      </c>
      <c r="J57" s="52"/>
      <c r="K57" s="224">
        <f t="shared" si="7"/>
        <v>99030.859156</v>
      </c>
      <c r="L57" s="224">
        <f t="shared" si="0"/>
        <v>101011.47633912001</v>
      </c>
    </row>
    <row r="58" spans="2:12" ht="15">
      <c r="B58" s="164">
        <v>97082</v>
      </c>
      <c r="C58" s="164"/>
      <c r="D58" s="164"/>
      <c r="E58" s="164"/>
      <c r="F58" s="164"/>
      <c r="G58" s="164"/>
      <c r="H58" s="77">
        <f t="shared" si="8"/>
        <v>98052.82</v>
      </c>
      <c r="I58" s="380">
        <f t="shared" si="6"/>
        <v>100994.40460000001</v>
      </c>
      <c r="J58" s="52"/>
      <c r="K58" s="224">
        <f t="shared" si="7"/>
        <v>102004.34864600001</v>
      </c>
      <c r="L58" s="224">
        <f t="shared" si="0"/>
        <v>104044.43561892002</v>
      </c>
    </row>
    <row r="59" ht="15">
      <c r="L59" s="199"/>
    </row>
    <row r="68" spans="1:16" s="32" customFormat="1" ht="30.75" customHeight="1" thickBot="1">
      <c r="A68" s="447" t="s">
        <v>324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9"/>
      <c r="P68" s="344"/>
    </row>
    <row r="69" ht="15.75" thickTop="1"/>
    <row r="143" ht="15">
      <c r="A143" s="53" t="s">
        <v>71</v>
      </c>
    </row>
    <row r="144" ht="15">
      <c r="A144" s="120"/>
    </row>
    <row r="145" ht="15">
      <c r="A145" s="121" t="s">
        <v>29</v>
      </c>
    </row>
    <row r="146" ht="15">
      <c r="A146" s="122"/>
    </row>
    <row r="147" ht="15">
      <c r="A147" s="123"/>
    </row>
    <row r="148" ht="15">
      <c r="A148" s="124"/>
    </row>
    <row r="149" ht="15">
      <c r="A149" s="125" t="s">
        <v>30</v>
      </c>
    </row>
    <row r="150" ht="15">
      <c r="A150" s="126"/>
    </row>
    <row r="151" ht="15">
      <c r="A151" s="125" t="s">
        <v>31</v>
      </c>
    </row>
    <row r="152" ht="15">
      <c r="A152" s="125" t="s">
        <v>32</v>
      </c>
    </row>
    <row r="153" ht="15">
      <c r="A153" s="125" t="s">
        <v>33</v>
      </c>
    </row>
    <row r="154" ht="15">
      <c r="A154" s="126"/>
    </row>
    <row r="155" ht="15">
      <c r="A155" s="125" t="s">
        <v>34</v>
      </c>
    </row>
    <row r="156" ht="15">
      <c r="A156" s="125" t="s">
        <v>35</v>
      </c>
    </row>
    <row r="157" ht="15">
      <c r="A157" s="126"/>
    </row>
    <row r="158" ht="15">
      <c r="A158" s="125" t="s">
        <v>36</v>
      </c>
    </row>
    <row r="159" ht="15">
      <c r="A159" s="125" t="s">
        <v>37</v>
      </c>
    </row>
    <row r="160" ht="15">
      <c r="A160" s="125" t="s">
        <v>38</v>
      </c>
    </row>
    <row r="161" ht="15">
      <c r="A161" s="124"/>
    </row>
  </sheetData>
  <sheetProtection/>
  <hyperlinks>
    <hyperlink ref="A68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r:id="rId1"/>
  <headerFooter alignWithMargins="0">
    <oddHeader>&amp;C&amp;"Comic Sans MS,Regular"&amp;8Institutes of Technology
</oddHeader>
  </headerFooter>
  <rowBreaks count="1" manualBreakCount="1">
    <brk id="42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R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34.77734375" style="59" customWidth="1"/>
    <col min="2" max="2" width="0" style="59" hidden="1" customWidth="1"/>
    <col min="3" max="3" width="9.21484375" style="59" hidden="1" customWidth="1"/>
    <col min="4" max="4" width="9.4453125" style="59" hidden="1" customWidth="1"/>
    <col min="5" max="5" width="15.4453125" style="59" hidden="1" customWidth="1"/>
    <col min="6" max="6" width="13.99609375" style="59" customWidth="1"/>
    <col min="7" max="16384" width="8.88671875" style="59" customWidth="1"/>
  </cols>
  <sheetData>
    <row r="1" spans="1:6" s="88" customFormat="1" ht="18">
      <c r="A1" s="113" t="s">
        <v>357</v>
      </c>
      <c r="B1" s="93">
        <v>44470</v>
      </c>
      <c r="C1" s="93">
        <v>44593</v>
      </c>
      <c r="D1" s="210">
        <v>44594</v>
      </c>
      <c r="E1" s="221">
        <v>44835</v>
      </c>
      <c r="F1" s="221">
        <v>44986</v>
      </c>
    </row>
    <row r="2" spans="1:6" ht="15">
      <c r="A2" s="72" t="s">
        <v>59</v>
      </c>
      <c r="B2" s="70">
        <v>45657.720467997504</v>
      </c>
      <c r="C2" s="70">
        <f>B2*1.01</f>
        <v>46114.29767267748</v>
      </c>
      <c r="D2" s="70">
        <f>C2*1.03</f>
        <v>47497.72660285781</v>
      </c>
      <c r="E2" s="223">
        <f aca="true" t="shared" si="0" ref="E2:E13">IF(D2*0.01&lt;500,D2+500,D2*1.01)</f>
        <v>47997.72660285781</v>
      </c>
      <c r="F2" s="223">
        <f>E2*1.02</f>
        <v>48957.681134914965</v>
      </c>
    </row>
    <row r="3" spans="1:6" ht="15">
      <c r="A3" s="72" t="s">
        <v>387</v>
      </c>
      <c r="B3" s="70">
        <v>46166.96035558251</v>
      </c>
      <c r="C3" s="70">
        <f aca="true" t="shared" si="1" ref="C3:C13">B3*1.01</f>
        <v>46628.629959138336</v>
      </c>
      <c r="D3" s="70">
        <f aca="true" t="shared" si="2" ref="D3:D13">C3*1.03</f>
        <v>48027.48885791249</v>
      </c>
      <c r="E3" s="224">
        <f t="shared" si="0"/>
        <v>48527.48885791249</v>
      </c>
      <c r="F3" s="224">
        <f aca="true" t="shared" si="3" ref="F3:F13">E3*1.02</f>
        <v>49498.03863507074</v>
      </c>
    </row>
    <row r="4" spans="1:6" ht="15">
      <c r="A4" s="74"/>
      <c r="B4" s="70">
        <v>46411.787224613756</v>
      </c>
      <c r="C4" s="70">
        <f t="shared" si="1"/>
        <v>46875.9050968599</v>
      </c>
      <c r="D4" s="70">
        <f t="shared" si="2"/>
        <v>48282.1822497657</v>
      </c>
      <c r="E4" s="224">
        <f t="shared" si="0"/>
        <v>48782.1822497657</v>
      </c>
      <c r="F4" s="224">
        <f t="shared" si="3"/>
        <v>49757.825894761016</v>
      </c>
    </row>
    <row r="5" spans="1:6" ht="15">
      <c r="A5" s="74"/>
      <c r="B5" s="70">
        <v>46684.03470297651</v>
      </c>
      <c r="C5" s="70">
        <f t="shared" si="1"/>
        <v>47150.875050006274</v>
      </c>
      <c r="D5" s="70">
        <f t="shared" si="2"/>
        <v>48565.40130150646</v>
      </c>
      <c r="E5" s="224">
        <f t="shared" si="0"/>
        <v>49065.40130150646</v>
      </c>
      <c r="F5" s="224">
        <f t="shared" si="3"/>
        <v>50046.70932753659</v>
      </c>
    </row>
    <row r="6" spans="1:7" ht="15">
      <c r="A6" s="74"/>
      <c r="B6" s="70">
        <v>46933.75810938838</v>
      </c>
      <c r="C6" s="70">
        <f t="shared" si="1"/>
        <v>47403.09569048226</v>
      </c>
      <c r="D6" s="70">
        <f t="shared" si="2"/>
        <v>48825.18856119673</v>
      </c>
      <c r="E6" s="224">
        <f t="shared" si="0"/>
        <v>49325.18856119673</v>
      </c>
      <c r="F6" s="224">
        <f t="shared" si="3"/>
        <v>50311.692332420665</v>
      </c>
      <c r="G6" s="70"/>
    </row>
    <row r="7" spans="1:7" ht="15">
      <c r="A7" s="74"/>
      <c r="B7" s="70">
        <v>47069.881848569756</v>
      </c>
      <c r="C7" s="70">
        <f t="shared" si="1"/>
        <v>47540.58066705545</v>
      </c>
      <c r="D7" s="70">
        <f t="shared" si="2"/>
        <v>48966.798087067116</v>
      </c>
      <c r="E7" s="224">
        <f t="shared" si="0"/>
        <v>49466.798087067116</v>
      </c>
      <c r="F7" s="224">
        <f t="shared" si="3"/>
        <v>50456.13404880846</v>
      </c>
      <c r="G7" s="70"/>
    </row>
    <row r="8" spans="1:7" ht="15">
      <c r="A8" s="74"/>
      <c r="B8" s="70">
        <v>47196.21251298988</v>
      </c>
      <c r="C8" s="70">
        <f t="shared" si="1"/>
        <v>47668.17463811977</v>
      </c>
      <c r="D8" s="70">
        <f t="shared" si="2"/>
        <v>49098.21987726337</v>
      </c>
      <c r="E8" s="224">
        <f t="shared" si="0"/>
        <v>49598.21987726337</v>
      </c>
      <c r="F8" s="224">
        <f t="shared" si="3"/>
        <v>50590.18427480864</v>
      </c>
      <c r="G8" s="70"/>
    </row>
    <row r="9" spans="1:7" ht="15">
      <c r="A9" s="74"/>
      <c r="B9" s="70">
        <v>47330.37763721901</v>
      </c>
      <c r="C9" s="70">
        <f t="shared" si="1"/>
        <v>47803.6814135912</v>
      </c>
      <c r="D9" s="70">
        <f t="shared" si="2"/>
        <v>49237.791855998934</v>
      </c>
      <c r="E9" s="224">
        <f t="shared" si="0"/>
        <v>49737.791855998934</v>
      </c>
      <c r="F9" s="224">
        <f t="shared" si="3"/>
        <v>50732.54769311891</v>
      </c>
      <c r="G9" s="70"/>
    </row>
    <row r="10" spans="1:7" ht="15">
      <c r="A10" s="74"/>
      <c r="B10" s="70">
        <v>47459.64622406751</v>
      </c>
      <c r="C10" s="70">
        <f t="shared" si="1"/>
        <v>47934.242686308186</v>
      </c>
      <c r="D10" s="70">
        <f t="shared" si="2"/>
        <v>49372.26996689743</v>
      </c>
      <c r="E10" s="224">
        <f t="shared" si="0"/>
        <v>49872.26996689743</v>
      </c>
      <c r="F10" s="224">
        <f t="shared" si="3"/>
        <v>50869.71536623538</v>
      </c>
      <c r="G10" s="70"/>
    </row>
    <row r="11" spans="1:7" ht="15">
      <c r="A11" s="74"/>
      <c r="B11" s="70">
        <v>47670.19733143437</v>
      </c>
      <c r="C11" s="70">
        <f t="shared" si="1"/>
        <v>48146.89930474872</v>
      </c>
      <c r="D11" s="70">
        <f t="shared" si="2"/>
        <v>49591.30628389118</v>
      </c>
      <c r="E11" s="224">
        <f t="shared" si="0"/>
        <v>50091.30628389118</v>
      </c>
      <c r="F11" s="627">
        <f t="shared" si="3"/>
        <v>51093.13240956901</v>
      </c>
      <c r="G11" s="70"/>
    </row>
    <row r="12" spans="1:7" ht="15">
      <c r="A12" s="74"/>
      <c r="B12" s="70">
        <v>47831.783064995005</v>
      </c>
      <c r="C12" s="70">
        <f t="shared" si="1"/>
        <v>48310.10089564496</v>
      </c>
      <c r="D12" s="70">
        <f t="shared" si="2"/>
        <v>49759.403922514306</v>
      </c>
      <c r="E12" s="224">
        <f t="shared" si="0"/>
        <v>50259.403922514306</v>
      </c>
      <c r="F12" s="224">
        <f t="shared" si="3"/>
        <v>51264.59200096459</v>
      </c>
      <c r="G12" s="70"/>
    </row>
    <row r="13" spans="1:7" ht="15">
      <c r="A13" s="74"/>
      <c r="B13" s="70">
        <v>48222.52674796888</v>
      </c>
      <c r="C13" s="70">
        <f t="shared" si="1"/>
        <v>48704.75201544857</v>
      </c>
      <c r="D13" s="70">
        <f t="shared" si="2"/>
        <v>50165.894575912025</v>
      </c>
      <c r="E13" s="224">
        <f t="shared" si="0"/>
        <v>50667.55352167114</v>
      </c>
      <c r="F13" s="224">
        <f t="shared" si="3"/>
        <v>51680.90459210457</v>
      </c>
      <c r="G13" s="70"/>
    </row>
    <row r="14" spans="6:7" ht="15">
      <c r="F14" s="224"/>
      <c r="G14" s="70"/>
    </row>
    <row r="15" spans="6:7" ht="15">
      <c r="F15" s="224"/>
      <c r="G15" s="70"/>
    </row>
    <row r="16" spans="6:7" ht="15">
      <c r="F16" s="224"/>
      <c r="G16" s="70"/>
    </row>
    <row r="17" spans="6:7" ht="15">
      <c r="F17" s="224"/>
      <c r="G17" s="70"/>
    </row>
    <row r="18" ht="15">
      <c r="F18" s="224"/>
    </row>
    <row r="19" ht="15">
      <c r="F19" s="224"/>
    </row>
    <row r="20" ht="15">
      <c r="F20" s="224"/>
    </row>
    <row r="21" spans="7:18" ht="15"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4" spans="1:10" s="32" customFormat="1" ht="30.75" customHeight="1" thickBot="1">
      <c r="A24" s="724" t="s">
        <v>324</v>
      </c>
      <c r="B24" s="725"/>
      <c r="C24" s="725"/>
      <c r="D24" s="725"/>
      <c r="E24" s="725"/>
      <c r="F24" s="725"/>
      <c r="G24" s="725"/>
      <c r="H24" s="725"/>
      <c r="I24" s="726"/>
      <c r="J24" s="344"/>
    </row>
    <row r="25" ht="15.75" thickTop="1"/>
  </sheetData>
  <sheetProtection/>
  <mergeCells count="1">
    <mergeCell ref="A24:I24"/>
  </mergeCells>
  <hyperlinks>
    <hyperlink ref="A24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9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P78" sqref="P78"/>
    </sheetView>
  </sheetViews>
  <sheetFormatPr defaultColWidth="8.88671875" defaultRowHeight="15"/>
  <cols>
    <col min="1" max="1" width="38.88671875" style="24" customWidth="1"/>
    <col min="2" max="2" width="16.3359375" style="20" hidden="1" customWidth="1"/>
    <col min="3" max="3" width="12.88671875" style="20" hidden="1" customWidth="1"/>
    <col min="4" max="4" width="21.99609375" style="20" hidden="1" customWidth="1"/>
    <col min="5" max="6" width="16.6640625" style="20" hidden="1" customWidth="1"/>
    <col min="7" max="7" width="11.6640625" style="20" hidden="1" customWidth="1"/>
    <col min="8" max="8" width="21.88671875" style="20" hidden="1" customWidth="1"/>
    <col min="9" max="9" width="14.5546875" style="20" hidden="1" customWidth="1"/>
    <col min="10" max="10" width="20.99609375" style="20" hidden="1" customWidth="1"/>
    <col min="11" max="12" width="12.99609375" style="20" customWidth="1"/>
    <col min="13" max="16384" width="8.88671875" style="20" customWidth="1"/>
  </cols>
  <sheetData>
    <row r="1" spans="1:12" s="41" customFormat="1" ht="30.75">
      <c r="A1" s="219" t="s">
        <v>156</v>
      </c>
      <c r="B1" s="94"/>
      <c r="C1" s="25">
        <v>44470</v>
      </c>
      <c r="D1" s="25" t="s">
        <v>137</v>
      </c>
      <c r="E1" s="25">
        <v>44593</v>
      </c>
      <c r="F1" s="41" t="s">
        <v>136</v>
      </c>
      <c r="G1" s="87">
        <v>44594</v>
      </c>
      <c r="H1" s="180" t="s">
        <v>155</v>
      </c>
      <c r="I1" s="221">
        <v>44835</v>
      </c>
      <c r="J1" s="221" t="s">
        <v>157</v>
      </c>
      <c r="K1" s="221">
        <v>44986</v>
      </c>
      <c r="L1" s="338" t="s">
        <v>371</v>
      </c>
    </row>
    <row r="2" spans="1:12" ht="30.75">
      <c r="A2" s="487" t="s">
        <v>388</v>
      </c>
      <c r="K2" s="225"/>
      <c r="L2" s="225"/>
    </row>
    <row r="3" spans="1:12" ht="30.75">
      <c r="A3" s="487" t="s">
        <v>111</v>
      </c>
      <c r="K3" s="225"/>
      <c r="L3" s="225"/>
    </row>
    <row r="4" spans="1:12" ht="15">
      <c r="A4" s="480" t="s">
        <v>112</v>
      </c>
      <c r="K4" s="225"/>
      <c r="L4" s="225"/>
    </row>
    <row r="5" spans="1:12" ht="15">
      <c r="A5" s="480" t="s">
        <v>90</v>
      </c>
      <c r="B5" s="89" t="s">
        <v>90</v>
      </c>
      <c r="C5" s="42">
        <v>698.7916327070479</v>
      </c>
      <c r="D5" s="42">
        <v>637.9270663057026</v>
      </c>
      <c r="E5" s="42">
        <f>C5*1.01</f>
        <v>705.7795490341184</v>
      </c>
      <c r="F5" s="42">
        <f>D5*1.01</f>
        <v>644.3063369687596</v>
      </c>
      <c r="G5" s="42">
        <f>E5*1.03</f>
        <v>726.952935505142</v>
      </c>
      <c r="H5" s="42">
        <f>F5*1.03</f>
        <v>663.6355270778224</v>
      </c>
      <c r="I5" s="226">
        <f>IF(G5*0.01&lt;9.58,G5+9.58,G5*1.01)</f>
        <v>736.5329355051421</v>
      </c>
      <c r="J5" s="226">
        <f>IF(H5*0.01&lt;9.58,H5+9.58,H5*1.01)</f>
        <v>673.2155270778225</v>
      </c>
      <c r="K5" s="225">
        <f aca="true" t="shared" si="0" ref="K5:L62">I5*1.02</f>
        <v>751.2635942152449</v>
      </c>
      <c r="L5" s="225">
        <f t="shared" si="0"/>
        <v>686.6798376193789</v>
      </c>
    </row>
    <row r="6" spans="1:12" ht="15">
      <c r="A6" s="480" t="s">
        <v>91</v>
      </c>
      <c r="B6" s="89" t="s">
        <v>91</v>
      </c>
      <c r="C6" s="42">
        <v>703.9134108071818</v>
      </c>
      <c r="D6" s="42">
        <v>658.8260172016023</v>
      </c>
      <c r="E6" s="42">
        <f aca="true" t="shared" si="1" ref="E6:E13">C6*1.01</f>
        <v>710.9525449152536</v>
      </c>
      <c r="F6" s="42">
        <f aca="true" t="shared" si="2" ref="F6:F15">D6*1.01</f>
        <v>665.4142773736183</v>
      </c>
      <c r="G6" s="42">
        <f aca="true" t="shared" si="3" ref="G6:G62">E6*1.03</f>
        <v>732.2811212627113</v>
      </c>
      <c r="H6" s="42">
        <f aca="true" t="shared" si="4" ref="H6:H47">F6*1.03</f>
        <v>685.3767056948269</v>
      </c>
      <c r="I6" s="226">
        <f aca="true" t="shared" si="5" ref="I6:I62">IF(G6*0.01&lt;9.58,G6+9.58,G6*1.01)</f>
        <v>741.8611212627113</v>
      </c>
      <c r="J6" s="226">
        <f aca="true" t="shared" si="6" ref="J6:J15">IF(H6*0.01&lt;9.58,H6+9.58,H6*1.01)</f>
        <v>694.956705694827</v>
      </c>
      <c r="K6" s="225">
        <f t="shared" si="0"/>
        <v>756.6983436879656</v>
      </c>
      <c r="L6" s="225">
        <f t="shared" si="0"/>
        <v>708.8558398087235</v>
      </c>
    </row>
    <row r="7" spans="1:12" ht="15">
      <c r="A7" s="480" t="s">
        <v>92</v>
      </c>
      <c r="B7" s="89" t="s">
        <v>92</v>
      </c>
      <c r="C7" s="42">
        <v>709.0156027577931</v>
      </c>
      <c r="D7" s="42">
        <v>698.7916327070479</v>
      </c>
      <c r="E7" s="42">
        <f t="shared" si="1"/>
        <v>716.105758785371</v>
      </c>
      <c r="F7" s="42">
        <f t="shared" si="2"/>
        <v>705.7795490341184</v>
      </c>
      <c r="G7" s="42">
        <f t="shared" si="3"/>
        <v>737.5889315489321</v>
      </c>
      <c r="H7" s="42">
        <f t="shared" si="4"/>
        <v>726.952935505142</v>
      </c>
      <c r="I7" s="226">
        <f t="shared" si="5"/>
        <v>747.1689315489322</v>
      </c>
      <c r="J7" s="226">
        <f t="shared" si="6"/>
        <v>736.5329355051421</v>
      </c>
      <c r="K7" s="225">
        <f t="shared" si="0"/>
        <v>762.1123101799108</v>
      </c>
      <c r="L7" s="225">
        <f t="shared" si="0"/>
        <v>751.2635942152449</v>
      </c>
    </row>
    <row r="8" spans="1:12" ht="15">
      <c r="A8" s="480" t="s">
        <v>93</v>
      </c>
      <c r="B8" s="89" t="s">
        <v>93</v>
      </c>
      <c r="C8" s="42">
        <v>714.1373808579268</v>
      </c>
      <c r="D8" s="42">
        <v>703.9134108071818</v>
      </c>
      <c r="E8" s="42">
        <f t="shared" si="1"/>
        <v>721.2787546665061</v>
      </c>
      <c r="F8" s="42">
        <f t="shared" si="2"/>
        <v>710.9525449152536</v>
      </c>
      <c r="G8" s="42">
        <f t="shared" si="3"/>
        <v>742.9171173065013</v>
      </c>
      <c r="H8" s="42">
        <f t="shared" si="4"/>
        <v>732.2811212627113</v>
      </c>
      <c r="I8" s="226">
        <f t="shared" si="5"/>
        <v>752.4971173065013</v>
      </c>
      <c r="J8" s="226">
        <f t="shared" si="6"/>
        <v>741.8611212627113</v>
      </c>
      <c r="K8" s="225">
        <f t="shared" si="0"/>
        <v>767.5470596526313</v>
      </c>
      <c r="L8" s="225">
        <f t="shared" si="0"/>
        <v>756.6983436879656</v>
      </c>
    </row>
    <row r="9" spans="1:12" ht="15">
      <c r="A9" s="480" t="s">
        <v>94</v>
      </c>
      <c r="B9" s="89" t="s">
        <v>94</v>
      </c>
      <c r="C9" s="42">
        <v>719.2395728085381</v>
      </c>
      <c r="D9" s="42">
        <v>709.0156027577931</v>
      </c>
      <c r="E9" s="42">
        <f t="shared" si="1"/>
        <v>726.4319685366236</v>
      </c>
      <c r="F9" s="42">
        <f t="shared" si="2"/>
        <v>716.105758785371</v>
      </c>
      <c r="G9" s="42">
        <f t="shared" si="3"/>
        <v>748.2249275927223</v>
      </c>
      <c r="H9" s="42">
        <f t="shared" si="4"/>
        <v>737.5889315489321</v>
      </c>
      <c r="I9" s="226">
        <f t="shared" si="5"/>
        <v>757.8049275927224</v>
      </c>
      <c r="J9" s="226">
        <f t="shared" si="6"/>
        <v>747.1689315489322</v>
      </c>
      <c r="K9" s="225">
        <f t="shared" si="0"/>
        <v>772.9610261445769</v>
      </c>
      <c r="L9" s="225">
        <f t="shared" si="0"/>
        <v>762.1123101799108</v>
      </c>
    </row>
    <row r="10" spans="1:12" ht="15">
      <c r="A10" s="480" t="s">
        <v>95</v>
      </c>
      <c r="B10" s="89" t="s">
        <v>95</v>
      </c>
      <c r="C10" s="42">
        <v>724.3613509086719</v>
      </c>
      <c r="D10" s="42">
        <v>714.1373808579268</v>
      </c>
      <c r="E10" s="42">
        <f t="shared" si="1"/>
        <v>731.6049644177585</v>
      </c>
      <c r="F10" s="42">
        <f t="shared" si="2"/>
        <v>721.2787546665061</v>
      </c>
      <c r="G10" s="42">
        <f t="shared" si="3"/>
        <v>753.5531133502914</v>
      </c>
      <c r="H10" s="42">
        <f t="shared" si="4"/>
        <v>742.9171173065013</v>
      </c>
      <c r="I10" s="226">
        <f t="shared" si="5"/>
        <v>763.1331133502914</v>
      </c>
      <c r="J10" s="226">
        <f t="shared" si="6"/>
        <v>752.4971173065013</v>
      </c>
      <c r="K10" s="225">
        <f t="shared" si="0"/>
        <v>778.3957756172972</v>
      </c>
      <c r="L10" s="225">
        <f t="shared" si="0"/>
        <v>767.5470596526313</v>
      </c>
    </row>
    <row r="11" spans="1:12" ht="15">
      <c r="A11" s="480" t="s">
        <v>96</v>
      </c>
      <c r="B11" s="89" t="s">
        <v>96</v>
      </c>
      <c r="C11" s="42">
        <v>729.4439567097605</v>
      </c>
      <c r="D11" s="42">
        <v>719.2395728085381</v>
      </c>
      <c r="E11" s="42">
        <f t="shared" si="1"/>
        <v>736.7383962768581</v>
      </c>
      <c r="F11" s="42">
        <f t="shared" si="2"/>
        <v>726.4319685366236</v>
      </c>
      <c r="G11" s="42">
        <f t="shared" si="3"/>
        <v>758.8405481651639</v>
      </c>
      <c r="H11" s="42">
        <f t="shared" si="4"/>
        <v>748.2249275927223</v>
      </c>
      <c r="I11" s="226">
        <f t="shared" si="5"/>
        <v>768.420548165164</v>
      </c>
      <c r="J11" s="226">
        <f t="shared" si="6"/>
        <v>757.8049275927224</v>
      </c>
      <c r="K11" s="225">
        <f t="shared" si="0"/>
        <v>783.7889591284672</v>
      </c>
      <c r="L11" s="225">
        <f t="shared" si="0"/>
        <v>772.9610261445769</v>
      </c>
    </row>
    <row r="12" spans="1:12" ht="15">
      <c r="A12" s="480" t="s">
        <v>97</v>
      </c>
      <c r="B12" s="89" t="s">
        <v>97</v>
      </c>
      <c r="C12" s="42">
        <v>734.565734809894</v>
      </c>
      <c r="D12" s="42">
        <v>724.3613509086719</v>
      </c>
      <c r="E12" s="42">
        <f t="shared" si="1"/>
        <v>741.911392157993</v>
      </c>
      <c r="F12" s="42">
        <f t="shared" si="2"/>
        <v>731.6049644177585</v>
      </c>
      <c r="G12" s="42">
        <f t="shared" si="3"/>
        <v>764.1687339227328</v>
      </c>
      <c r="H12" s="42">
        <f t="shared" si="4"/>
        <v>753.5531133502914</v>
      </c>
      <c r="I12" s="226">
        <f t="shared" si="5"/>
        <v>773.7487339227329</v>
      </c>
      <c r="J12" s="226">
        <f t="shared" si="6"/>
        <v>763.1331133502914</v>
      </c>
      <c r="K12" s="225">
        <f t="shared" si="0"/>
        <v>789.2237086011876</v>
      </c>
      <c r="L12" s="225">
        <f t="shared" si="0"/>
        <v>778.3957756172972</v>
      </c>
    </row>
    <row r="13" spans="1:12" ht="15">
      <c r="A13" s="480" t="s">
        <v>98</v>
      </c>
      <c r="B13" s="89" t="s">
        <v>98</v>
      </c>
      <c r="C13" s="42">
        <v>739.6777198352667</v>
      </c>
      <c r="D13" s="42">
        <v>729.4439567097605</v>
      </c>
      <c r="E13" s="42">
        <f t="shared" si="1"/>
        <v>747.0744970336193</v>
      </c>
      <c r="F13" s="42">
        <f t="shared" si="2"/>
        <v>736.7383962768581</v>
      </c>
      <c r="G13" s="42">
        <f t="shared" si="3"/>
        <v>769.4867319446279</v>
      </c>
      <c r="H13" s="42">
        <f t="shared" si="4"/>
        <v>758.8405481651639</v>
      </c>
      <c r="I13" s="226">
        <f t="shared" si="5"/>
        <v>779.0667319446279</v>
      </c>
      <c r="J13" s="226">
        <f t="shared" si="6"/>
        <v>768.420548165164</v>
      </c>
      <c r="K13" s="225">
        <f t="shared" si="0"/>
        <v>794.6480665835205</v>
      </c>
      <c r="L13" s="225">
        <f t="shared" si="0"/>
        <v>783.7889591284672</v>
      </c>
    </row>
    <row r="14" spans="1:12" ht="15">
      <c r="A14" s="480" t="s">
        <v>99</v>
      </c>
      <c r="B14" s="89" t="s">
        <v>99</v>
      </c>
      <c r="D14" s="42">
        <v>734.565734809894</v>
      </c>
      <c r="E14" s="42"/>
      <c r="F14" s="42">
        <f t="shared" si="2"/>
        <v>741.911392157993</v>
      </c>
      <c r="G14" s="42"/>
      <c r="H14" s="42">
        <f t="shared" si="4"/>
        <v>764.1687339227328</v>
      </c>
      <c r="I14" s="226"/>
      <c r="J14" s="226">
        <f t="shared" si="6"/>
        <v>773.7487339227329</v>
      </c>
      <c r="K14" s="225"/>
      <c r="L14" s="225">
        <f t="shared" si="0"/>
        <v>789.2237086011876</v>
      </c>
    </row>
    <row r="15" spans="1:12" ht="15">
      <c r="A15" s="480" t="s">
        <v>100</v>
      </c>
      <c r="B15" s="89" t="s">
        <v>100</v>
      </c>
      <c r="D15" s="42">
        <v>739.6777198352667</v>
      </c>
      <c r="E15" s="42"/>
      <c r="F15" s="42">
        <f t="shared" si="2"/>
        <v>747.0744970336193</v>
      </c>
      <c r="G15" s="42"/>
      <c r="H15" s="42">
        <f t="shared" si="4"/>
        <v>769.4867319446279</v>
      </c>
      <c r="I15" s="226"/>
      <c r="J15" s="226">
        <f t="shared" si="6"/>
        <v>779.0667319446279</v>
      </c>
      <c r="K15" s="225"/>
      <c r="L15" s="225">
        <f t="shared" si="0"/>
        <v>794.6480665835205</v>
      </c>
    </row>
    <row r="16" spans="1:12" s="53" customFormat="1" ht="15">
      <c r="A16" s="630" t="s">
        <v>101</v>
      </c>
      <c r="B16" s="631" t="s">
        <v>101</v>
      </c>
      <c r="E16" s="233"/>
      <c r="F16" s="233"/>
      <c r="G16" s="233"/>
      <c r="H16" s="233"/>
      <c r="I16" s="587"/>
      <c r="J16" s="587"/>
      <c r="K16" s="225"/>
      <c r="L16" s="225"/>
    </row>
    <row r="17" spans="1:12" s="130" customFormat="1" ht="30.75">
      <c r="A17" s="637" t="s">
        <v>389</v>
      </c>
      <c r="G17" s="391"/>
      <c r="H17" s="391"/>
      <c r="I17" s="633"/>
      <c r="J17" s="633"/>
      <c r="K17" s="634"/>
      <c r="L17" s="634"/>
    </row>
    <row r="18" spans="1:12" ht="30.75">
      <c r="A18" s="487" t="s">
        <v>113</v>
      </c>
      <c r="G18" s="42"/>
      <c r="H18" s="42"/>
      <c r="I18" s="226"/>
      <c r="J18" s="226"/>
      <c r="K18" s="225"/>
      <c r="L18" s="225"/>
    </row>
    <row r="19" spans="1:12" ht="15">
      <c r="A19" s="480" t="s">
        <v>114</v>
      </c>
      <c r="B19" s="90"/>
      <c r="C19" s="91"/>
      <c r="G19" s="42"/>
      <c r="H19" s="42"/>
      <c r="I19" s="226"/>
      <c r="J19" s="226"/>
      <c r="K19" s="225"/>
      <c r="L19" s="225"/>
    </row>
    <row r="20" spans="1:12" ht="15">
      <c r="A20" s="480" t="s">
        <v>112</v>
      </c>
      <c r="B20" s="89"/>
      <c r="G20" s="42"/>
      <c r="H20" s="42"/>
      <c r="I20" s="226"/>
      <c r="J20" s="226"/>
      <c r="K20" s="225"/>
      <c r="L20" s="225"/>
    </row>
    <row r="21" spans="1:12" ht="15">
      <c r="A21" s="480" t="s">
        <v>90</v>
      </c>
      <c r="B21" s="89" t="s">
        <v>90</v>
      </c>
      <c r="C21" s="42">
        <v>829.4998015454516</v>
      </c>
      <c r="E21" s="42">
        <f aca="true" t="shared" si="7" ref="E21:E32">C21*1.01</f>
        <v>837.7947995609062</v>
      </c>
      <c r="G21" s="42">
        <f t="shared" si="3"/>
        <v>862.9286435477334</v>
      </c>
      <c r="H21" s="42"/>
      <c r="I21" s="226">
        <f t="shared" si="5"/>
        <v>872.5086435477334</v>
      </c>
      <c r="J21" s="226"/>
      <c r="K21" s="225">
        <f t="shared" si="0"/>
        <v>889.9588164186881</v>
      </c>
      <c r="L21" s="225"/>
    </row>
    <row r="22" spans="1:12" ht="15">
      <c r="A22" s="480" t="s">
        <v>91</v>
      </c>
      <c r="B22" s="89" t="s">
        <v>91</v>
      </c>
      <c r="C22" s="42">
        <v>839.2439109328956</v>
      </c>
      <c r="E22" s="42">
        <f t="shared" si="7"/>
        <v>847.6363500422245</v>
      </c>
      <c r="G22" s="42">
        <f t="shared" si="3"/>
        <v>873.0654405434913</v>
      </c>
      <c r="H22" s="42"/>
      <c r="I22" s="226">
        <f t="shared" si="5"/>
        <v>882.6454405434913</v>
      </c>
      <c r="J22" s="226"/>
      <c r="K22" s="225">
        <f t="shared" si="0"/>
        <v>900.2983493543611</v>
      </c>
      <c r="L22" s="225"/>
    </row>
    <row r="23" spans="1:12" ht="15">
      <c r="A23" s="480" t="s">
        <v>92</v>
      </c>
      <c r="B23" s="89" t="s">
        <v>92</v>
      </c>
      <c r="C23" s="42">
        <v>843.9739660425793</v>
      </c>
      <c r="E23" s="42">
        <f t="shared" si="7"/>
        <v>852.413705703005</v>
      </c>
      <c r="G23" s="42">
        <f t="shared" si="3"/>
        <v>877.9861168740952</v>
      </c>
      <c r="H23" s="42"/>
      <c r="I23" s="226">
        <f t="shared" si="5"/>
        <v>887.5661168740952</v>
      </c>
      <c r="J23" s="226"/>
      <c r="K23" s="225">
        <f t="shared" si="0"/>
        <v>905.3174392115772</v>
      </c>
      <c r="L23" s="225"/>
    </row>
    <row r="24" spans="1:12" ht="15">
      <c r="A24" s="480" t="s">
        <v>93</v>
      </c>
      <c r="B24" s="89" t="s">
        <v>93</v>
      </c>
      <c r="C24" s="42">
        <v>849.174088740803</v>
      </c>
      <c r="E24" s="42">
        <f t="shared" si="7"/>
        <v>857.665829628211</v>
      </c>
      <c r="G24" s="42">
        <f t="shared" si="3"/>
        <v>883.3958045170573</v>
      </c>
      <c r="H24" s="42"/>
      <c r="I24" s="226">
        <f t="shared" si="5"/>
        <v>892.9758045170573</v>
      </c>
      <c r="J24" s="226"/>
      <c r="K24" s="225">
        <f t="shared" si="0"/>
        <v>910.8353206073984</v>
      </c>
      <c r="L24" s="225"/>
    </row>
    <row r="25" spans="1:12" ht="15">
      <c r="A25" s="480" t="s">
        <v>94</v>
      </c>
      <c r="B25" s="89" t="s">
        <v>94</v>
      </c>
      <c r="C25" s="42">
        <v>853.9726953738156</v>
      </c>
      <c r="E25" s="42">
        <f t="shared" si="7"/>
        <v>862.5124223275537</v>
      </c>
      <c r="G25" s="42">
        <f t="shared" si="3"/>
        <v>888.3877949973804</v>
      </c>
      <c r="H25" s="42"/>
      <c r="I25" s="226">
        <f t="shared" si="5"/>
        <v>897.9677949973805</v>
      </c>
      <c r="J25" s="226"/>
      <c r="K25" s="225">
        <f t="shared" si="0"/>
        <v>915.927150897328</v>
      </c>
      <c r="L25" s="225"/>
    </row>
    <row r="26" spans="1:12" ht="15">
      <c r="A26" s="480" t="s">
        <v>95</v>
      </c>
      <c r="B26" s="89" t="s">
        <v>95</v>
      </c>
      <c r="C26" s="42">
        <v>856.6070324845917</v>
      </c>
      <c r="E26" s="42">
        <f t="shared" si="7"/>
        <v>865.1731028094376</v>
      </c>
      <c r="G26" s="42">
        <f t="shared" si="3"/>
        <v>891.1282958937207</v>
      </c>
      <c r="H26" s="42"/>
      <c r="I26" s="226">
        <f t="shared" si="5"/>
        <v>900.7082958937208</v>
      </c>
      <c r="J26" s="226"/>
      <c r="K26" s="225">
        <f t="shared" si="0"/>
        <v>918.7224618115952</v>
      </c>
      <c r="L26" s="225"/>
    </row>
    <row r="27" spans="1:12" ht="15">
      <c r="A27" s="480" t="s">
        <v>96</v>
      </c>
      <c r="B27" s="89" t="s">
        <v>96</v>
      </c>
      <c r="C27" s="42">
        <v>859.0259219506204</v>
      </c>
      <c r="E27" s="42">
        <f t="shared" si="7"/>
        <v>867.6161811701267</v>
      </c>
      <c r="G27" s="42">
        <f t="shared" si="3"/>
        <v>893.6446666052304</v>
      </c>
      <c r="H27" s="42"/>
      <c r="I27" s="226">
        <f t="shared" si="5"/>
        <v>903.2246666052305</v>
      </c>
      <c r="J27" s="226"/>
      <c r="K27" s="225">
        <f t="shared" si="0"/>
        <v>921.2891599373351</v>
      </c>
      <c r="L27" s="225"/>
    </row>
    <row r="28" spans="1:12" ht="15">
      <c r="A28" s="480" t="s">
        <v>97</v>
      </c>
      <c r="B28" s="89" t="s">
        <v>97</v>
      </c>
      <c r="C28" s="42">
        <v>861.5133629399779</v>
      </c>
      <c r="E28" s="42">
        <f t="shared" si="7"/>
        <v>870.1284965693777</v>
      </c>
      <c r="G28" s="42">
        <f t="shared" si="3"/>
        <v>896.232351466459</v>
      </c>
      <c r="H28" s="42"/>
      <c r="I28" s="226">
        <f t="shared" si="5"/>
        <v>905.8123514664591</v>
      </c>
      <c r="J28" s="226"/>
      <c r="K28" s="225">
        <f t="shared" si="0"/>
        <v>923.9285984957883</v>
      </c>
      <c r="L28" s="225"/>
    </row>
    <row r="29" spans="1:12" ht="15">
      <c r="A29" s="480" t="s">
        <v>98</v>
      </c>
      <c r="B29" s="89" t="s">
        <v>98</v>
      </c>
      <c r="C29" s="42">
        <v>864.0791485274256</v>
      </c>
      <c r="E29" s="42">
        <f t="shared" si="7"/>
        <v>872.7199400126998</v>
      </c>
      <c r="G29" s="42">
        <f t="shared" si="3"/>
        <v>898.9015382130808</v>
      </c>
      <c r="H29" s="42"/>
      <c r="I29" s="226">
        <f t="shared" si="5"/>
        <v>908.4815382130809</v>
      </c>
      <c r="J29" s="226"/>
      <c r="K29" s="225">
        <f t="shared" si="0"/>
        <v>926.6511689773425</v>
      </c>
      <c r="L29" s="225"/>
    </row>
    <row r="30" spans="1:12" ht="15">
      <c r="A30" s="480" t="s">
        <v>99</v>
      </c>
      <c r="B30" s="89" t="s">
        <v>99</v>
      </c>
      <c r="C30" s="42">
        <v>868.0453438057318</v>
      </c>
      <c r="E30" s="42">
        <f t="shared" si="7"/>
        <v>876.7257972437891</v>
      </c>
      <c r="G30" s="42">
        <f t="shared" si="3"/>
        <v>903.0275711611027</v>
      </c>
      <c r="H30" s="42"/>
      <c r="I30" s="226">
        <f t="shared" si="5"/>
        <v>912.6075711611028</v>
      </c>
      <c r="J30" s="226"/>
      <c r="K30" s="225">
        <f t="shared" si="0"/>
        <v>930.8597225843248</v>
      </c>
      <c r="L30" s="225"/>
    </row>
    <row r="31" spans="1:12" ht="15">
      <c r="A31" s="480" t="s">
        <v>100</v>
      </c>
      <c r="B31" s="89" t="s">
        <v>100</v>
      </c>
      <c r="C31" s="42">
        <v>871.1693346545704</v>
      </c>
      <c r="E31" s="42">
        <f t="shared" si="7"/>
        <v>879.8810280011162</v>
      </c>
      <c r="G31" s="42">
        <f t="shared" si="3"/>
        <v>906.2774588411497</v>
      </c>
      <c r="H31" s="42"/>
      <c r="I31" s="226">
        <f t="shared" si="5"/>
        <v>915.8574588411498</v>
      </c>
      <c r="J31" s="226"/>
      <c r="K31" s="225">
        <f t="shared" si="0"/>
        <v>934.1746080179728</v>
      </c>
      <c r="L31" s="225"/>
    </row>
    <row r="32" spans="1:12" s="53" customFormat="1" ht="15">
      <c r="A32" s="630" t="s">
        <v>101</v>
      </c>
      <c r="B32" s="631" t="s">
        <v>101</v>
      </c>
      <c r="C32" s="233">
        <v>878.631657622643</v>
      </c>
      <c r="E32" s="233">
        <f t="shared" si="7"/>
        <v>887.4179741988695</v>
      </c>
      <c r="G32" s="233">
        <f t="shared" si="3"/>
        <v>914.0405134248356</v>
      </c>
      <c r="H32" s="233"/>
      <c r="I32" s="587">
        <f t="shared" si="5"/>
        <v>923.6205134248356</v>
      </c>
      <c r="J32" s="587"/>
      <c r="K32" s="225">
        <f t="shared" si="0"/>
        <v>942.0929236933323</v>
      </c>
      <c r="L32" s="225"/>
    </row>
    <row r="33" spans="1:12" s="130" customFormat="1" ht="30.75">
      <c r="A33" s="632" t="s">
        <v>390</v>
      </c>
      <c r="E33" s="391"/>
      <c r="G33" s="391"/>
      <c r="H33" s="391"/>
      <c r="I33" s="633"/>
      <c r="J33" s="633"/>
      <c r="K33" s="634"/>
      <c r="L33" s="634"/>
    </row>
    <row r="34" spans="1:12" ht="30.75">
      <c r="A34" s="486" t="s">
        <v>115</v>
      </c>
      <c r="E34" s="42"/>
      <c r="G34" s="42"/>
      <c r="H34" s="42"/>
      <c r="I34" s="226"/>
      <c r="J34" s="226"/>
      <c r="K34" s="225"/>
      <c r="L34" s="225"/>
    </row>
    <row r="35" spans="1:12" ht="15">
      <c r="A35" s="481" t="s">
        <v>116</v>
      </c>
      <c r="E35" s="42"/>
      <c r="G35" s="42"/>
      <c r="H35" s="42"/>
      <c r="I35" s="226"/>
      <c r="J35" s="226"/>
      <c r="K35" s="225"/>
      <c r="L35" s="225"/>
    </row>
    <row r="36" spans="1:12" ht="15">
      <c r="A36" s="480" t="s">
        <v>112</v>
      </c>
      <c r="E36" s="42"/>
      <c r="G36" s="42"/>
      <c r="H36" s="42"/>
      <c r="I36" s="226"/>
      <c r="J36" s="226"/>
      <c r="K36" s="225"/>
      <c r="L36" s="225"/>
    </row>
    <row r="37" spans="1:12" ht="15">
      <c r="A37" s="480" t="s">
        <v>90</v>
      </c>
      <c r="B37" s="89" t="s">
        <v>90</v>
      </c>
      <c r="C37" s="42">
        <v>736.6788235501219</v>
      </c>
      <c r="D37" s="42">
        <v>666.0018609157001</v>
      </c>
      <c r="E37" s="42">
        <f aca="true" t="shared" si="8" ref="E37:E45">C37*1.01</f>
        <v>744.0456117856231</v>
      </c>
      <c r="F37" s="42">
        <f aca="true" t="shared" si="9" ref="F37:F45">D37*1.01</f>
        <v>672.6618795248571</v>
      </c>
      <c r="G37" s="42">
        <f t="shared" si="3"/>
        <v>766.3669801391918</v>
      </c>
      <c r="H37" s="42">
        <f t="shared" si="4"/>
        <v>692.8417359106029</v>
      </c>
      <c r="I37" s="226">
        <f t="shared" si="5"/>
        <v>775.9469801391919</v>
      </c>
      <c r="J37" s="226">
        <f aca="true" t="shared" si="10" ref="J37:J47">IF(H37*0.01&lt;9.58,H37+9.58,H37*1.01)</f>
        <v>702.4217359106029</v>
      </c>
      <c r="K37" s="225">
        <f t="shared" si="0"/>
        <v>791.4659197419757</v>
      </c>
      <c r="L37" s="225">
        <f t="shared" si="0"/>
        <v>716.470170628815</v>
      </c>
    </row>
    <row r="38" spans="1:12" ht="15">
      <c r="A38" s="480" t="s">
        <v>91</v>
      </c>
      <c r="B38" s="89" t="s">
        <v>91</v>
      </c>
      <c r="C38" s="42">
        <v>741.810394725017</v>
      </c>
      <c r="D38" s="42">
        <v>686.7332043878085</v>
      </c>
      <c r="E38" s="42">
        <f t="shared" si="8"/>
        <v>749.2284986722672</v>
      </c>
      <c r="F38" s="42">
        <f t="shared" si="9"/>
        <v>693.6005364316866</v>
      </c>
      <c r="G38" s="42">
        <f t="shared" si="3"/>
        <v>771.7053536324352</v>
      </c>
      <c r="H38" s="42">
        <f t="shared" si="4"/>
        <v>714.4085525246372</v>
      </c>
      <c r="I38" s="226">
        <f t="shared" si="5"/>
        <v>781.2853536324352</v>
      </c>
      <c r="J38" s="226">
        <f t="shared" si="10"/>
        <v>723.9885525246373</v>
      </c>
      <c r="K38" s="225">
        <f t="shared" si="0"/>
        <v>796.911060705084</v>
      </c>
      <c r="L38" s="225">
        <f t="shared" si="0"/>
        <v>738.4683235751301</v>
      </c>
    </row>
    <row r="39" spans="1:12" ht="15">
      <c r="A39" s="480" t="s">
        <v>92</v>
      </c>
      <c r="B39" s="89" t="s">
        <v>92</v>
      </c>
      <c r="C39" s="42">
        <v>746.9321728251506</v>
      </c>
      <c r="D39" s="42">
        <v>736.6788235501219</v>
      </c>
      <c r="E39" s="42">
        <f t="shared" si="8"/>
        <v>754.4014945534021</v>
      </c>
      <c r="F39" s="42">
        <f t="shared" si="9"/>
        <v>744.0456117856231</v>
      </c>
      <c r="G39" s="42">
        <f t="shared" si="3"/>
        <v>777.0335393900042</v>
      </c>
      <c r="H39" s="42">
        <f t="shared" si="4"/>
        <v>766.3669801391918</v>
      </c>
      <c r="I39" s="226">
        <f t="shared" si="5"/>
        <v>786.6135393900042</v>
      </c>
      <c r="J39" s="226">
        <f t="shared" si="10"/>
        <v>775.9469801391919</v>
      </c>
      <c r="K39" s="225">
        <f t="shared" si="0"/>
        <v>802.3458101778043</v>
      </c>
      <c r="L39" s="225">
        <f t="shared" si="0"/>
        <v>791.4659197419757</v>
      </c>
    </row>
    <row r="40" spans="1:12" ht="15">
      <c r="A40" s="480" t="s">
        <v>93</v>
      </c>
      <c r="B40" s="89" t="s">
        <v>93</v>
      </c>
      <c r="C40" s="42">
        <v>752.0441578505231</v>
      </c>
      <c r="D40" s="42">
        <v>741.810394725017</v>
      </c>
      <c r="E40" s="42">
        <f t="shared" si="8"/>
        <v>759.5645994290284</v>
      </c>
      <c r="F40" s="42">
        <f t="shared" si="9"/>
        <v>749.2284986722672</v>
      </c>
      <c r="G40" s="42">
        <f t="shared" si="3"/>
        <v>782.3515374118992</v>
      </c>
      <c r="H40" s="42">
        <f t="shared" si="4"/>
        <v>771.7053536324352</v>
      </c>
      <c r="I40" s="226">
        <f t="shared" si="5"/>
        <v>791.9315374118993</v>
      </c>
      <c r="J40" s="226">
        <f t="shared" si="10"/>
        <v>781.2853536324352</v>
      </c>
      <c r="K40" s="225">
        <f t="shared" si="0"/>
        <v>807.7701681601372</v>
      </c>
      <c r="L40" s="225">
        <f t="shared" si="0"/>
        <v>796.911060705084</v>
      </c>
    </row>
    <row r="41" spans="1:12" ht="15">
      <c r="A41" s="480" t="s">
        <v>94</v>
      </c>
      <c r="B41" s="89" t="s">
        <v>94</v>
      </c>
      <c r="C41" s="42">
        <v>757.1463498011344</v>
      </c>
      <c r="D41" s="42">
        <v>746.9321728251506</v>
      </c>
      <c r="E41" s="42">
        <f t="shared" si="8"/>
        <v>764.7178132991457</v>
      </c>
      <c r="F41" s="42">
        <f t="shared" si="9"/>
        <v>754.4014945534021</v>
      </c>
      <c r="G41" s="42">
        <f t="shared" si="3"/>
        <v>787.6593476981201</v>
      </c>
      <c r="H41" s="42">
        <f t="shared" si="4"/>
        <v>777.0335393900042</v>
      </c>
      <c r="I41" s="226">
        <f t="shared" si="5"/>
        <v>797.2393476981201</v>
      </c>
      <c r="J41" s="226">
        <f t="shared" si="10"/>
        <v>786.6135393900042</v>
      </c>
      <c r="K41" s="225">
        <f t="shared" si="0"/>
        <v>813.1841346520825</v>
      </c>
      <c r="L41" s="225">
        <f t="shared" si="0"/>
        <v>802.3458101778043</v>
      </c>
    </row>
    <row r="42" spans="1:12" ht="15">
      <c r="A42" s="480" t="s">
        <v>95</v>
      </c>
      <c r="B42" s="89" t="s">
        <v>95</v>
      </c>
      <c r="C42" s="42">
        <v>762.2681279012681</v>
      </c>
      <c r="D42" s="42">
        <v>752.0441578505231</v>
      </c>
      <c r="E42" s="42">
        <f t="shared" si="8"/>
        <v>769.8908091802808</v>
      </c>
      <c r="F42" s="42">
        <f t="shared" si="9"/>
        <v>759.5645994290284</v>
      </c>
      <c r="G42" s="42">
        <f t="shared" si="3"/>
        <v>792.9875334556892</v>
      </c>
      <c r="H42" s="42">
        <f t="shared" si="4"/>
        <v>782.3515374118992</v>
      </c>
      <c r="I42" s="226">
        <f t="shared" si="5"/>
        <v>802.5675334556893</v>
      </c>
      <c r="J42" s="226">
        <f t="shared" si="10"/>
        <v>791.9315374118993</v>
      </c>
      <c r="K42" s="225">
        <f t="shared" si="0"/>
        <v>818.6188841248031</v>
      </c>
      <c r="L42" s="225">
        <f t="shared" si="0"/>
        <v>807.7701681601372</v>
      </c>
    </row>
    <row r="43" spans="1:12" ht="15">
      <c r="A43" s="480" t="s">
        <v>96</v>
      </c>
      <c r="B43" s="89" t="s">
        <v>96</v>
      </c>
      <c r="C43" s="42">
        <v>767.3996990761632</v>
      </c>
      <c r="D43" s="42">
        <v>757.1463498011344</v>
      </c>
      <c r="E43" s="42">
        <f t="shared" si="8"/>
        <v>775.0736960669249</v>
      </c>
      <c r="F43" s="42">
        <f t="shared" si="9"/>
        <v>764.7178132991457</v>
      </c>
      <c r="G43" s="42">
        <f t="shared" si="3"/>
        <v>798.3259069489326</v>
      </c>
      <c r="H43" s="42">
        <f t="shared" si="4"/>
        <v>787.6593476981201</v>
      </c>
      <c r="I43" s="226">
        <f t="shared" si="5"/>
        <v>807.9059069489326</v>
      </c>
      <c r="J43" s="226">
        <f t="shared" si="10"/>
        <v>797.2393476981201</v>
      </c>
      <c r="K43" s="225">
        <f t="shared" si="0"/>
        <v>824.0640250879113</v>
      </c>
      <c r="L43" s="225">
        <f t="shared" si="0"/>
        <v>813.1841346520825</v>
      </c>
    </row>
    <row r="44" spans="1:12" ht="15">
      <c r="A44" s="480" t="s">
        <v>97</v>
      </c>
      <c r="B44" s="89" t="s">
        <v>97</v>
      </c>
      <c r="C44" s="42">
        <v>772.4920979520132</v>
      </c>
      <c r="D44" s="42">
        <v>762.2681279012681</v>
      </c>
      <c r="E44" s="42">
        <f t="shared" si="8"/>
        <v>780.2170189315333</v>
      </c>
      <c r="F44" s="42">
        <f t="shared" si="9"/>
        <v>769.8908091802808</v>
      </c>
      <c r="G44" s="42">
        <f t="shared" si="3"/>
        <v>803.6235294994793</v>
      </c>
      <c r="H44" s="42">
        <f t="shared" si="4"/>
        <v>792.9875334556892</v>
      </c>
      <c r="I44" s="226">
        <f t="shared" si="5"/>
        <v>813.2035294994794</v>
      </c>
      <c r="J44" s="226">
        <f t="shared" si="10"/>
        <v>802.5675334556893</v>
      </c>
      <c r="K44" s="225">
        <f t="shared" si="0"/>
        <v>829.467600089469</v>
      </c>
      <c r="L44" s="225">
        <f t="shared" si="0"/>
        <v>818.6188841248031</v>
      </c>
    </row>
    <row r="45" spans="1:12" ht="15">
      <c r="A45" s="480" t="s">
        <v>98</v>
      </c>
      <c r="B45" s="89" t="s">
        <v>98</v>
      </c>
      <c r="C45" s="42">
        <v>777.6138760521469</v>
      </c>
      <c r="D45" s="42">
        <v>767.3996990761632</v>
      </c>
      <c r="E45" s="42">
        <f t="shared" si="8"/>
        <v>785.3900148126684</v>
      </c>
      <c r="F45" s="42">
        <f t="shared" si="9"/>
        <v>775.0736960669249</v>
      </c>
      <c r="G45" s="42">
        <f t="shared" si="3"/>
        <v>808.9517152570485</v>
      </c>
      <c r="H45" s="42">
        <f t="shared" si="4"/>
        <v>798.3259069489326</v>
      </c>
      <c r="I45" s="226">
        <f t="shared" si="5"/>
        <v>818.5317152570485</v>
      </c>
      <c r="J45" s="226">
        <f t="shared" si="10"/>
        <v>807.9059069489326</v>
      </c>
      <c r="K45" s="225">
        <f t="shared" si="0"/>
        <v>834.9023495621896</v>
      </c>
      <c r="L45" s="225">
        <f t="shared" si="0"/>
        <v>824.0640250879113</v>
      </c>
    </row>
    <row r="46" spans="1:12" ht="15">
      <c r="A46" s="480" t="s">
        <v>99</v>
      </c>
      <c r="B46" s="89" t="s">
        <v>99</v>
      </c>
      <c r="D46" s="42">
        <v>772.4920979520132</v>
      </c>
      <c r="E46" s="42"/>
      <c r="F46" s="42">
        <f>D46*1.01</f>
        <v>780.2170189315333</v>
      </c>
      <c r="G46" s="42"/>
      <c r="H46" s="42">
        <f t="shared" si="4"/>
        <v>803.6235294994793</v>
      </c>
      <c r="I46" s="226"/>
      <c r="J46" s="226">
        <f t="shared" si="10"/>
        <v>813.2035294994794</v>
      </c>
      <c r="K46" s="225"/>
      <c r="L46" s="225">
        <f t="shared" si="0"/>
        <v>829.467600089469</v>
      </c>
    </row>
    <row r="47" spans="1:12" ht="15">
      <c r="A47" s="480" t="s">
        <v>100</v>
      </c>
      <c r="B47" s="89" t="s">
        <v>100</v>
      </c>
      <c r="D47" s="42">
        <v>777.6138760521469</v>
      </c>
      <c r="E47" s="42"/>
      <c r="F47" s="42">
        <f>D47*1.01</f>
        <v>785.3900148126684</v>
      </c>
      <c r="G47" s="42"/>
      <c r="H47" s="42">
        <f t="shared" si="4"/>
        <v>808.9517152570485</v>
      </c>
      <c r="I47" s="226"/>
      <c r="J47" s="226">
        <f t="shared" si="10"/>
        <v>818.5317152570485</v>
      </c>
      <c r="K47" s="225"/>
      <c r="L47" s="225">
        <f t="shared" si="0"/>
        <v>834.9023495621896</v>
      </c>
    </row>
    <row r="48" spans="1:12" s="53" customFormat="1" ht="15">
      <c r="A48" s="630" t="s">
        <v>101</v>
      </c>
      <c r="B48" s="631" t="s">
        <v>101</v>
      </c>
      <c r="E48" s="233"/>
      <c r="G48" s="233"/>
      <c r="H48" s="233"/>
      <c r="I48" s="587"/>
      <c r="J48" s="587"/>
      <c r="K48" s="225"/>
      <c r="L48" s="225"/>
    </row>
    <row r="49" spans="1:12" s="130" customFormat="1" ht="15">
      <c r="A49" s="635" t="s">
        <v>117</v>
      </c>
      <c r="C49" s="636"/>
      <c r="E49" s="391"/>
      <c r="G49" s="391"/>
      <c r="H49" s="391"/>
      <c r="I49" s="633"/>
      <c r="J49" s="633"/>
      <c r="K49" s="634"/>
      <c r="L49" s="634"/>
    </row>
    <row r="50" spans="1:12" ht="30.75">
      <c r="A50" s="482" t="s">
        <v>118</v>
      </c>
      <c r="E50" s="42"/>
      <c r="G50" s="42"/>
      <c r="H50" s="42"/>
      <c r="I50" s="226"/>
      <c r="J50" s="226"/>
      <c r="K50" s="225"/>
      <c r="L50" s="225"/>
    </row>
    <row r="51" spans="1:12" ht="15">
      <c r="A51" s="480" t="s">
        <v>90</v>
      </c>
      <c r="B51" s="89" t="s">
        <v>90</v>
      </c>
      <c r="C51" s="42">
        <v>823.1614667667207</v>
      </c>
      <c r="E51" s="42">
        <f aca="true" t="shared" si="11" ref="E51:E62">C51*1.01</f>
        <v>831.3930814343879</v>
      </c>
      <c r="G51" s="42">
        <f t="shared" si="3"/>
        <v>856.3348738774196</v>
      </c>
      <c r="H51" s="42"/>
      <c r="I51" s="226">
        <f t="shared" si="5"/>
        <v>865.9148738774196</v>
      </c>
      <c r="J51" s="226"/>
      <c r="K51" s="225">
        <f t="shared" si="0"/>
        <v>883.233171354968</v>
      </c>
      <c r="L51" s="225"/>
    </row>
    <row r="52" spans="1:12" ht="15">
      <c r="A52" s="480" t="s">
        <v>91</v>
      </c>
      <c r="B52" s="89" t="s">
        <v>91</v>
      </c>
      <c r="C52" s="42">
        <v>832.2592332199217</v>
      </c>
      <c r="E52" s="42">
        <f t="shared" si="11"/>
        <v>840.5818255521209</v>
      </c>
      <c r="G52" s="42">
        <f t="shared" si="3"/>
        <v>865.7992803186845</v>
      </c>
      <c r="H52" s="42"/>
      <c r="I52" s="226">
        <f t="shared" si="5"/>
        <v>875.3792803186846</v>
      </c>
      <c r="J52" s="226"/>
      <c r="K52" s="225">
        <f t="shared" si="0"/>
        <v>892.8868659250583</v>
      </c>
      <c r="L52" s="225"/>
    </row>
    <row r="53" spans="1:12" ht="15">
      <c r="A53" s="480" t="s">
        <v>92</v>
      </c>
      <c r="B53" s="89" t="s">
        <v>92</v>
      </c>
      <c r="C53" s="42">
        <v>836.6954960867681</v>
      </c>
      <c r="E53" s="42">
        <f t="shared" si="11"/>
        <v>845.0624510476358</v>
      </c>
      <c r="G53" s="42">
        <f t="shared" si="3"/>
        <v>870.4143245790649</v>
      </c>
      <c r="H53" s="42"/>
      <c r="I53" s="226">
        <f t="shared" si="5"/>
        <v>879.9943245790649</v>
      </c>
      <c r="J53" s="226"/>
      <c r="K53" s="225">
        <f t="shared" si="0"/>
        <v>897.5942110706462</v>
      </c>
      <c r="L53" s="225"/>
    </row>
    <row r="54" spans="1:12" ht="15">
      <c r="A54" s="480" t="s">
        <v>93</v>
      </c>
      <c r="B54" s="89" t="s">
        <v>93</v>
      </c>
      <c r="C54" s="42">
        <v>841.552861168348</v>
      </c>
      <c r="E54" s="42">
        <f t="shared" si="11"/>
        <v>849.9683897800315</v>
      </c>
      <c r="G54" s="42">
        <f t="shared" si="3"/>
        <v>875.4674414734325</v>
      </c>
      <c r="H54" s="42"/>
      <c r="I54" s="226">
        <f t="shared" si="5"/>
        <v>885.0474414734325</v>
      </c>
      <c r="J54" s="226"/>
      <c r="K54" s="225">
        <f t="shared" si="0"/>
        <v>902.7483903029012</v>
      </c>
      <c r="L54" s="225"/>
    </row>
    <row r="55" spans="1:12" ht="15">
      <c r="A55" s="480" t="s">
        <v>94</v>
      </c>
      <c r="B55" s="89" t="s">
        <v>94</v>
      </c>
      <c r="C55" s="42">
        <v>846.087054782807</v>
      </c>
      <c r="E55" s="42">
        <f t="shared" si="11"/>
        <v>854.547925330635</v>
      </c>
      <c r="G55" s="42">
        <f t="shared" si="3"/>
        <v>880.1843630905541</v>
      </c>
      <c r="H55" s="42"/>
      <c r="I55" s="226">
        <f t="shared" si="5"/>
        <v>889.7643630905542</v>
      </c>
      <c r="J55" s="226"/>
      <c r="K55" s="225">
        <f t="shared" si="0"/>
        <v>907.5596503523653</v>
      </c>
      <c r="L55" s="225"/>
    </row>
    <row r="56" spans="1:12" ht="15">
      <c r="A56" s="480" t="s">
        <v>95</v>
      </c>
      <c r="B56" s="89" t="s">
        <v>95</v>
      </c>
      <c r="C56" s="42">
        <v>848.5353234731193</v>
      </c>
      <c r="E56" s="42">
        <f t="shared" si="11"/>
        <v>857.0206767078505</v>
      </c>
      <c r="G56" s="42">
        <f t="shared" si="3"/>
        <v>882.731297009086</v>
      </c>
      <c r="H56" s="42"/>
      <c r="I56" s="226">
        <f t="shared" si="5"/>
        <v>892.311297009086</v>
      </c>
      <c r="J56" s="226"/>
      <c r="K56" s="225">
        <f t="shared" si="0"/>
        <v>910.1575229492678</v>
      </c>
      <c r="L56" s="225"/>
    </row>
    <row r="57" spans="1:12" ht="15">
      <c r="A57" s="480" t="s">
        <v>96</v>
      </c>
      <c r="B57" s="89" t="s">
        <v>96</v>
      </c>
      <c r="C57" s="42">
        <v>850.8171098924906</v>
      </c>
      <c r="E57" s="42">
        <f t="shared" si="11"/>
        <v>859.3252809914155</v>
      </c>
      <c r="G57" s="42">
        <f t="shared" si="3"/>
        <v>885.105039421158</v>
      </c>
      <c r="H57" s="42"/>
      <c r="I57" s="226">
        <f t="shared" si="5"/>
        <v>894.6850394211581</v>
      </c>
      <c r="J57" s="226"/>
      <c r="K57" s="225">
        <f t="shared" si="0"/>
        <v>912.5787402095813</v>
      </c>
      <c r="L57" s="225"/>
    </row>
    <row r="58" spans="1:12" ht="15">
      <c r="A58" s="480" t="s">
        <v>97</v>
      </c>
      <c r="B58" s="89" t="s">
        <v>97</v>
      </c>
      <c r="C58" s="42">
        <v>853.2066201342357</v>
      </c>
      <c r="E58" s="42">
        <f t="shared" si="11"/>
        <v>861.738686335578</v>
      </c>
      <c r="G58" s="42">
        <f t="shared" si="3"/>
        <v>887.5908469256453</v>
      </c>
      <c r="H58" s="42"/>
      <c r="I58" s="226">
        <f t="shared" si="5"/>
        <v>897.1708469256454</v>
      </c>
      <c r="J58" s="226"/>
      <c r="K58" s="225">
        <f t="shared" si="0"/>
        <v>915.1142638641583</v>
      </c>
      <c r="L58" s="225"/>
    </row>
    <row r="59" spans="1:12" ht="15">
      <c r="A59" s="480" t="s">
        <v>98</v>
      </c>
      <c r="B59" s="89" t="s">
        <v>98</v>
      </c>
      <c r="C59" s="42">
        <v>855.5863373012193</v>
      </c>
      <c r="E59" s="42">
        <f t="shared" si="11"/>
        <v>864.1422006742315</v>
      </c>
      <c r="G59" s="42">
        <f t="shared" si="3"/>
        <v>890.0664666944584</v>
      </c>
      <c r="H59" s="42"/>
      <c r="I59" s="226">
        <f t="shared" si="5"/>
        <v>899.6464666944585</v>
      </c>
      <c r="J59" s="226"/>
      <c r="K59" s="225">
        <f t="shared" si="0"/>
        <v>917.6393960283476</v>
      </c>
      <c r="L59" s="225"/>
    </row>
    <row r="60" spans="1:12" ht="15">
      <c r="A60" s="480" t="s">
        <v>99</v>
      </c>
      <c r="B60" s="89" t="s">
        <v>99</v>
      </c>
      <c r="C60" s="42">
        <v>859.3077057104944</v>
      </c>
      <c r="E60" s="42">
        <f t="shared" si="11"/>
        <v>867.9007827675994</v>
      </c>
      <c r="G60" s="42">
        <f t="shared" si="3"/>
        <v>893.9378062506273</v>
      </c>
      <c r="H60" s="42"/>
      <c r="I60" s="226">
        <f t="shared" si="5"/>
        <v>903.5178062506274</v>
      </c>
      <c r="J60" s="226"/>
      <c r="K60" s="225">
        <f t="shared" si="0"/>
        <v>921.58816237564</v>
      </c>
      <c r="L60" s="225"/>
    </row>
    <row r="61" spans="1:12" ht="15">
      <c r="A61" s="480" t="s">
        <v>100</v>
      </c>
      <c r="B61" s="89" t="s">
        <v>100</v>
      </c>
      <c r="C61" s="42">
        <v>862.1868696903019</v>
      </c>
      <c r="E61" s="42">
        <f t="shared" si="11"/>
        <v>870.8087383872049</v>
      </c>
      <c r="G61" s="42">
        <f t="shared" si="3"/>
        <v>896.9330005388211</v>
      </c>
      <c r="H61" s="42"/>
      <c r="I61" s="226">
        <f t="shared" si="5"/>
        <v>906.5130005388212</v>
      </c>
      <c r="J61" s="226"/>
      <c r="K61" s="225">
        <f t="shared" si="0"/>
        <v>924.6432605495976</v>
      </c>
      <c r="L61" s="225"/>
    </row>
    <row r="62" spans="1:12" ht="15">
      <c r="A62" s="480" t="s">
        <v>101</v>
      </c>
      <c r="B62" s="89" t="s">
        <v>101</v>
      </c>
      <c r="C62" s="42">
        <v>869.1693319950732</v>
      </c>
      <c r="E62" s="42">
        <f t="shared" si="11"/>
        <v>877.861025315024</v>
      </c>
      <c r="G62" s="42">
        <f t="shared" si="3"/>
        <v>904.1968560744747</v>
      </c>
      <c r="H62" s="42"/>
      <c r="I62" s="226">
        <f t="shared" si="5"/>
        <v>913.7768560744747</v>
      </c>
      <c r="J62" s="226"/>
      <c r="K62" s="225">
        <f t="shared" si="0"/>
        <v>932.0523931959642</v>
      </c>
      <c r="L62" s="225"/>
    </row>
    <row r="63" spans="1:12" ht="15">
      <c r="A63" s="480"/>
      <c r="E63" s="42"/>
      <c r="G63" s="42"/>
      <c r="I63" s="226"/>
      <c r="J63" s="226"/>
      <c r="K63" s="225"/>
      <c r="L63" s="225"/>
    </row>
    <row r="64" spans="1:12" ht="15">
      <c r="A64" s="480"/>
      <c r="E64" s="42"/>
      <c r="G64" s="42"/>
      <c r="I64" s="226"/>
      <c r="J64" s="226"/>
      <c r="K64" s="225"/>
      <c r="L64" s="225"/>
    </row>
    <row r="65" spans="1:12" s="53" customFormat="1" ht="15">
      <c r="A65" s="630"/>
      <c r="E65" s="233"/>
      <c r="G65" s="233"/>
      <c r="I65" s="587"/>
      <c r="J65" s="587"/>
      <c r="K65" s="225"/>
      <c r="L65" s="225"/>
    </row>
    <row r="66" spans="1:12" s="130" customFormat="1" ht="30.75">
      <c r="A66" s="632" t="s">
        <v>391</v>
      </c>
      <c r="E66" s="391"/>
      <c r="G66" s="391"/>
      <c r="I66" s="633"/>
      <c r="J66" s="633"/>
      <c r="K66" s="634"/>
      <c r="L66" s="634"/>
    </row>
    <row r="67" spans="1:12" ht="46.5">
      <c r="A67" s="486" t="s">
        <v>119</v>
      </c>
      <c r="E67" s="42"/>
      <c r="G67" s="42"/>
      <c r="I67" s="226"/>
      <c r="J67" s="226"/>
      <c r="K67" s="225"/>
      <c r="L67" s="225"/>
    </row>
    <row r="68" spans="5:12" ht="15">
      <c r="E68" s="42"/>
      <c r="G68" s="42"/>
      <c r="I68" s="226"/>
      <c r="J68" s="226"/>
      <c r="K68" s="225"/>
      <c r="L68" s="225"/>
    </row>
    <row r="69" spans="1:12" ht="15">
      <c r="A69" s="480" t="s">
        <v>114</v>
      </c>
      <c r="B69" s="90"/>
      <c r="C69" s="92"/>
      <c r="E69" s="42"/>
      <c r="G69" s="42"/>
      <c r="I69" s="226"/>
      <c r="J69" s="226"/>
      <c r="K69" s="225"/>
      <c r="L69" s="225"/>
    </row>
    <row r="70" spans="1:12" ht="15">
      <c r="A70" s="480" t="s">
        <v>112</v>
      </c>
      <c r="B70" s="89"/>
      <c r="E70" s="42"/>
      <c r="G70" s="42"/>
      <c r="I70" s="226"/>
      <c r="J70" s="226"/>
      <c r="K70" s="225"/>
      <c r="L70" s="225"/>
    </row>
    <row r="71" spans="1:13" ht="15">
      <c r="A71" s="480" t="s">
        <v>90</v>
      </c>
      <c r="B71" s="89" t="s">
        <v>90</v>
      </c>
      <c r="C71" s="42">
        <v>874.9962114780169</v>
      </c>
      <c r="E71" s="42">
        <f aca="true" t="shared" si="12" ref="E71:E82">C71*1.01</f>
        <v>883.746173592797</v>
      </c>
      <c r="G71" s="42">
        <f aca="true" t="shared" si="13" ref="G71:G82">E71*1.03</f>
        <v>910.258558800581</v>
      </c>
      <c r="I71" s="226">
        <f aca="true" t="shared" si="14" ref="I71:I82">IF(G71*0.01&lt;9.58,G71+9.58,G71*1.01)</f>
        <v>919.838558800581</v>
      </c>
      <c r="J71" s="226"/>
      <c r="K71" s="225">
        <f aca="true" t="shared" si="15" ref="K71:K81">I71*1.02</f>
        <v>938.2353299765927</v>
      </c>
      <c r="L71" s="225"/>
      <c r="M71" s="42"/>
    </row>
    <row r="72" spans="1:13" ht="15">
      <c r="A72" s="480" t="s">
        <v>91</v>
      </c>
      <c r="B72" s="89" t="s">
        <v>91</v>
      </c>
      <c r="C72" s="42">
        <v>884.7501139402219</v>
      </c>
      <c r="E72" s="42">
        <f t="shared" si="12"/>
        <v>893.5976150796241</v>
      </c>
      <c r="G72" s="42">
        <f t="shared" si="13"/>
        <v>920.4055435320129</v>
      </c>
      <c r="I72" s="226">
        <f>IF(G72*0.01&lt;9.58,G72+9.58,G72*1.01)</f>
        <v>929.9855435320129</v>
      </c>
      <c r="J72" s="226"/>
      <c r="K72" s="225">
        <f t="shared" si="15"/>
        <v>948.5852544026532</v>
      </c>
      <c r="L72" s="225"/>
      <c r="M72" s="42"/>
    </row>
    <row r="73" spans="1:13" ht="15">
      <c r="A73" s="480" t="s">
        <v>92</v>
      </c>
      <c r="B73" s="89" t="s">
        <v>92</v>
      </c>
      <c r="C73" s="42">
        <v>889.421410601338</v>
      </c>
      <c r="E73" s="42">
        <f t="shared" si="12"/>
        <v>898.3156247073514</v>
      </c>
      <c r="G73" s="42">
        <f t="shared" si="13"/>
        <v>925.265093448572</v>
      </c>
      <c r="I73" s="226">
        <f t="shared" si="14"/>
        <v>934.845093448572</v>
      </c>
      <c r="J73" s="226"/>
      <c r="K73" s="225">
        <f t="shared" si="15"/>
        <v>953.5419953175435</v>
      </c>
      <c r="L73" s="225"/>
      <c r="M73" s="42"/>
    </row>
    <row r="74" spans="1:13" ht="15">
      <c r="A74" s="480" t="s">
        <v>93</v>
      </c>
      <c r="B74" s="89" t="s">
        <v>93</v>
      </c>
      <c r="C74" s="42">
        <v>894.6509125238456</v>
      </c>
      <c r="E74" s="42">
        <f t="shared" si="12"/>
        <v>903.597421649084</v>
      </c>
      <c r="G74" s="42">
        <f t="shared" si="13"/>
        <v>930.7053442985566</v>
      </c>
      <c r="I74" s="226">
        <f t="shared" si="14"/>
        <v>940.2853442985567</v>
      </c>
      <c r="J74" s="226"/>
      <c r="K74" s="225">
        <f t="shared" si="15"/>
        <v>959.0910511845278</v>
      </c>
      <c r="L74" s="225"/>
      <c r="M74" s="42"/>
    </row>
    <row r="75" spans="1:13" ht="15">
      <c r="A75" s="480" t="s">
        <v>94</v>
      </c>
      <c r="B75" s="89" t="s">
        <v>94</v>
      </c>
      <c r="C75" s="42">
        <v>899.4886914559031</v>
      </c>
      <c r="E75" s="42">
        <f t="shared" si="12"/>
        <v>908.4835783704622</v>
      </c>
      <c r="G75" s="42">
        <f t="shared" si="13"/>
        <v>935.7380857215761</v>
      </c>
      <c r="I75" s="226">
        <f t="shared" si="14"/>
        <v>945.3180857215762</v>
      </c>
      <c r="J75" s="226"/>
      <c r="K75" s="225">
        <f t="shared" si="15"/>
        <v>964.2244474360077</v>
      </c>
      <c r="L75" s="225"/>
      <c r="M75" s="42"/>
    </row>
    <row r="76" spans="1:13" ht="15">
      <c r="A76" s="480" t="s">
        <v>95</v>
      </c>
      <c r="B76" s="89" t="s">
        <v>95</v>
      </c>
      <c r="C76" s="42">
        <v>902.0740631928732</v>
      </c>
      <c r="E76" s="42">
        <f t="shared" si="12"/>
        <v>911.0948038248019</v>
      </c>
      <c r="G76" s="42">
        <f t="shared" si="13"/>
        <v>938.427647939546</v>
      </c>
      <c r="I76" s="226">
        <f t="shared" si="14"/>
        <v>948.007647939546</v>
      </c>
      <c r="J76" s="226"/>
      <c r="K76" s="225">
        <f t="shared" si="15"/>
        <v>966.9678008983369</v>
      </c>
      <c r="L76" s="225"/>
      <c r="M76" s="42"/>
    </row>
    <row r="77" spans="1:13" ht="15">
      <c r="A77" s="480" t="s">
        <v>96</v>
      </c>
      <c r="B77" s="89" t="s">
        <v>96</v>
      </c>
      <c r="C77" s="42">
        <v>904.4733665093794</v>
      </c>
      <c r="E77" s="42">
        <f t="shared" si="12"/>
        <v>913.5181001744731</v>
      </c>
      <c r="G77" s="42">
        <f t="shared" si="13"/>
        <v>940.9236431797074</v>
      </c>
      <c r="I77" s="226">
        <f t="shared" si="14"/>
        <v>950.5036431797074</v>
      </c>
      <c r="J77" s="226"/>
      <c r="K77" s="225">
        <f t="shared" si="15"/>
        <v>969.5137160433015</v>
      </c>
      <c r="L77" s="225"/>
      <c r="M77" s="42"/>
    </row>
    <row r="78" spans="1:13" ht="15">
      <c r="A78" s="480" t="s">
        <v>97</v>
      </c>
      <c r="B78" s="89" t="s">
        <v>97</v>
      </c>
      <c r="C78" s="42">
        <v>907.0293590220657</v>
      </c>
      <c r="E78" s="42">
        <f t="shared" si="12"/>
        <v>916.0996526122864</v>
      </c>
      <c r="G78" s="42">
        <f t="shared" si="13"/>
        <v>943.582642190655</v>
      </c>
      <c r="I78" s="226">
        <f t="shared" si="14"/>
        <v>953.162642190655</v>
      </c>
      <c r="J78" s="226"/>
      <c r="K78" s="225">
        <f t="shared" si="15"/>
        <v>972.2258950344681</v>
      </c>
      <c r="L78" s="225"/>
      <c r="M78" s="42"/>
    </row>
    <row r="79" spans="1:13" ht="15">
      <c r="A79" s="480" t="s">
        <v>98</v>
      </c>
      <c r="B79" s="89" t="s">
        <v>98</v>
      </c>
      <c r="C79" s="42">
        <v>909.4972138619007</v>
      </c>
      <c r="E79" s="42">
        <f t="shared" si="12"/>
        <v>918.5921860005197</v>
      </c>
      <c r="G79" s="42">
        <f t="shared" si="13"/>
        <v>946.1499515805353</v>
      </c>
      <c r="I79" s="226">
        <f t="shared" si="14"/>
        <v>955.7299515805354</v>
      </c>
      <c r="J79" s="226"/>
      <c r="K79" s="225">
        <f t="shared" si="15"/>
        <v>974.8445506121461</v>
      </c>
      <c r="L79" s="225"/>
      <c r="M79" s="42"/>
    </row>
    <row r="80" spans="1:13" ht="15">
      <c r="A80" s="480" t="s">
        <v>99</v>
      </c>
      <c r="B80" s="89" t="s">
        <v>99</v>
      </c>
      <c r="C80" s="42">
        <v>913.5123745140132</v>
      </c>
      <c r="E80" s="42">
        <f t="shared" si="12"/>
        <v>922.6474982591534</v>
      </c>
      <c r="G80" s="42">
        <f t="shared" si="13"/>
        <v>950.326923206928</v>
      </c>
      <c r="I80" s="226">
        <f t="shared" si="14"/>
        <v>959.906923206928</v>
      </c>
      <c r="J80" s="226"/>
      <c r="K80" s="225">
        <f t="shared" si="15"/>
        <v>979.1050616710666</v>
      </c>
      <c r="L80" s="225"/>
      <c r="M80" s="42"/>
    </row>
    <row r="81" spans="1:13" ht="15">
      <c r="A81" s="480" t="s">
        <v>100</v>
      </c>
      <c r="B81" s="89" t="s">
        <v>100</v>
      </c>
      <c r="C81" s="42">
        <v>916.6853307366583</v>
      </c>
      <c r="E81" s="42">
        <f t="shared" si="12"/>
        <v>925.852184044025</v>
      </c>
      <c r="G81" s="42">
        <f t="shared" si="13"/>
        <v>953.6277495653458</v>
      </c>
      <c r="I81" s="226">
        <f t="shared" si="14"/>
        <v>963.2077495653458</v>
      </c>
      <c r="J81" s="226"/>
      <c r="K81" s="225">
        <f t="shared" si="15"/>
        <v>982.4719045566527</v>
      </c>
      <c r="L81" s="225"/>
      <c r="M81" s="42"/>
    </row>
    <row r="82" spans="1:13" ht="15">
      <c r="A82" s="480" t="s">
        <v>101</v>
      </c>
      <c r="B82" s="89" t="s">
        <v>101</v>
      </c>
      <c r="C82" s="42">
        <v>924.1574467794919</v>
      </c>
      <c r="E82" s="42">
        <f t="shared" si="12"/>
        <v>933.3990212472869</v>
      </c>
      <c r="G82" s="42">
        <f t="shared" si="13"/>
        <v>961.4009918847055</v>
      </c>
      <c r="I82" s="226">
        <f t="shared" si="14"/>
        <v>971.0150018035525</v>
      </c>
      <c r="J82" s="226"/>
      <c r="M82" s="42"/>
    </row>
    <row r="83" spans="1:9" ht="15">
      <c r="A83" s="48"/>
      <c r="G83" s="42"/>
      <c r="I83" s="226"/>
    </row>
    <row r="84" spans="7:13" ht="15">
      <c r="G84" s="42"/>
      <c r="K84" s="628"/>
      <c r="L84" s="628"/>
      <c r="M84" s="629"/>
    </row>
    <row r="85" spans="11:13" ht="15">
      <c r="K85" s="629"/>
      <c r="L85" s="629"/>
      <c r="M85" s="629"/>
    </row>
    <row r="96" spans="1:12" s="32" customFormat="1" ht="30.75" customHeight="1" thickBot="1">
      <c r="A96" s="724" t="s">
        <v>324</v>
      </c>
      <c r="B96" s="725"/>
      <c r="C96" s="725"/>
      <c r="D96" s="725"/>
      <c r="E96" s="725"/>
      <c r="F96" s="725"/>
      <c r="G96" s="725"/>
      <c r="H96" s="725"/>
      <c r="I96" s="726"/>
      <c r="J96" s="344"/>
      <c r="K96" s="20"/>
      <c r="L96" s="20"/>
    </row>
    <row r="97" ht="15.75" thickTop="1"/>
  </sheetData>
  <sheetProtection/>
  <mergeCells count="1">
    <mergeCell ref="A96:I96"/>
  </mergeCells>
  <hyperlinks>
    <hyperlink ref="A96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G8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I1" sqref="H1:I16384"/>
    </sheetView>
  </sheetViews>
  <sheetFormatPr defaultColWidth="8.88671875" defaultRowHeight="15"/>
  <cols>
    <col min="1" max="1" width="40.4453125" style="20" customWidth="1"/>
    <col min="2" max="5" width="16.6640625" style="20" hidden="1" customWidth="1"/>
    <col min="6" max="6" width="15.3359375" style="20" hidden="1" customWidth="1"/>
    <col min="7" max="7" width="21.21484375" style="20" hidden="1" customWidth="1"/>
    <col min="8" max="8" width="15.4453125" style="20" hidden="1" customWidth="1"/>
    <col min="9" max="9" width="24.3359375" style="20" hidden="1" customWidth="1"/>
    <col min="10" max="11" width="12.99609375" style="20" customWidth="1"/>
    <col min="12" max="16384" width="8.88671875" style="20" customWidth="1"/>
  </cols>
  <sheetData>
    <row r="1" spans="1:11" s="41" customFormat="1" ht="30.75">
      <c r="A1" s="49" t="s">
        <v>52</v>
      </c>
      <c r="B1" s="25">
        <v>44470</v>
      </c>
      <c r="C1" s="25" t="s">
        <v>134</v>
      </c>
      <c r="D1" s="25">
        <v>44593</v>
      </c>
      <c r="E1" s="41" t="s">
        <v>135</v>
      </c>
      <c r="F1" s="87">
        <v>44594</v>
      </c>
      <c r="G1" s="180" t="s">
        <v>155</v>
      </c>
      <c r="H1" s="221">
        <v>44835</v>
      </c>
      <c r="I1" s="221" t="s">
        <v>157</v>
      </c>
      <c r="J1" s="221">
        <v>44986</v>
      </c>
      <c r="K1" s="338" t="s">
        <v>371</v>
      </c>
    </row>
    <row r="2" spans="1:11" ht="15">
      <c r="A2" s="45" t="s">
        <v>53</v>
      </c>
      <c r="B2" s="29">
        <v>535.1885673898997</v>
      </c>
      <c r="C2" s="29">
        <v>484.69102786495307</v>
      </c>
      <c r="D2" s="29">
        <f>B2*1.01</f>
        <v>540.5404530637987</v>
      </c>
      <c r="E2" s="29">
        <f>C2*1.01</f>
        <v>489.5379381436026</v>
      </c>
      <c r="F2" s="42">
        <f>D2*1.03</f>
        <v>556.7566666557127</v>
      </c>
      <c r="G2" s="42">
        <f>E2*1.03</f>
        <v>504.2240762879107</v>
      </c>
      <c r="H2" s="227">
        <f>IF(F2*0.01&lt;9.58,F2+9.58,F2*1.01)</f>
        <v>566.3366666557127</v>
      </c>
      <c r="I2" s="227">
        <f>IF(G2*0.01&lt;9.58,G2+9.58,G2*1.01)</f>
        <v>513.8040762879107</v>
      </c>
      <c r="J2" s="225">
        <f aca="true" t="shared" si="0" ref="J2:J20">H2*1.02</f>
        <v>577.663399988827</v>
      </c>
      <c r="K2" s="225">
        <f aca="true" t="shared" si="1" ref="K2:K20">I2*1.02</f>
        <v>524.0801578136688</v>
      </c>
    </row>
    <row r="3" spans="1:11" ht="15">
      <c r="A3" s="45" t="s">
        <v>54</v>
      </c>
      <c r="B3" s="29">
        <v>535.5002142607709</v>
      </c>
      <c r="C3" s="29">
        <v>510.2890570516785</v>
      </c>
      <c r="D3" s="29">
        <f aca="true" t="shared" si="2" ref="D3:D20">B3*1.01</f>
        <v>540.8552164033787</v>
      </c>
      <c r="E3" s="29">
        <f aca="true" t="shared" si="3" ref="E3:E22">C3*1.01</f>
        <v>515.3919476221953</v>
      </c>
      <c r="F3" s="42">
        <f aca="true" t="shared" si="4" ref="F3:F20">D3*1.03</f>
        <v>557.0808728954801</v>
      </c>
      <c r="G3" s="42">
        <f aca="true" t="shared" si="5" ref="G3:G22">E3*1.03</f>
        <v>530.8537060508612</v>
      </c>
      <c r="H3" s="227">
        <f aca="true" t="shared" si="6" ref="H3:H20">IF(F3*0.01&lt;9.58,F3+9.58,F3*1.01)</f>
        <v>566.6608728954801</v>
      </c>
      <c r="I3" s="227">
        <f aca="true" t="shared" si="7" ref="I3:I22">IF(G3*0.01&lt;9.58,G3+9.58,G3*1.01)</f>
        <v>540.4337060508612</v>
      </c>
      <c r="J3" s="225">
        <f t="shared" si="0"/>
        <v>577.9940903533898</v>
      </c>
      <c r="K3" s="225">
        <f t="shared" si="1"/>
        <v>551.2423801718785</v>
      </c>
    </row>
    <row r="4" spans="1:11" ht="15">
      <c r="A4" s="45" t="s">
        <v>55</v>
      </c>
      <c r="B4" s="29">
        <v>545.6663501174636</v>
      </c>
      <c r="C4" s="29">
        <v>535.1885673898997</v>
      </c>
      <c r="D4" s="29">
        <f t="shared" si="2"/>
        <v>551.1230136186382</v>
      </c>
      <c r="E4" s="29">
        <f t="shared" si="3"/>
        <v>540.5404530637987</v>
      </c>
      <c r="F4" s="42">
        <f t="shared" si="4"/>
        <v>567.6567040271974</v>
      </c>
      <c r="G4" s="42">
        <f t="shared" si="5"/>
        <v>556.7566666557127</v>
      </c>
      <c r="H4" s="227">
        <f t="shared" si="6"/>
        <v>577.2367040271974</v>
      </c>
      <c r="I4" s="227">
        <f t="shared" si="7"/>
        <v>566.3366666557127</v>
      </c>
      <c r="J4" s="225">
        <f t="shared" si="0"/>
        <v>588.7814381077415</v>
      </c>
      <c r="K4" s="225">
        <f t="shared" si="1"/>
        <v>577.663399988827</v>
      </c>
    </row>
    <row r="5" spans="1:11" ht="15">
      <c r="A5" s="47"/>
      <c r="B5" s="29">
        <v>561.3346652116054</v>
      </c>
      <c r="C5" s="29">
        <v>535.5021056348836</v>
      </c>
      <c r="D5" s="29">
        <f t="shared" si="2"/>
        <v>566.9480118637215</v>
      </c>
      <c r="E5" s="29">
        <f t="shared" si="3"/>
        <v>540.8571266912325</v>
      </c>
      <c r="F5" s="42">
        <f t="shared" si="4"/>
        <v>583.9564522196332</v>
      </c>
      <c r="G5" s="42">
        <f t="shared" si="5"/>
        <v>557.0828404919695</v>
      </c>
      <c r="H5" s="227">
        <f t="shared" si="6"/>
        <v>593.5364522196332</v>
      </c>
      <c r="I5" s="227">
        <f t="shared" si="7"/>
        <v>566.6628404919695</v>
      </c>
      <c r="J5" s="225">
        <f t="shared" si="0"/>
        <v>605.4071812640259</v>
      </c>
      <c r="K5" s="225">
        <f t="shared" si="1"/>
        <v>577.996097301809</v>
      </c>
    </row>
    <row r="6" spans="1:11" ht="15">
      <c r="A6" s="47"/>
      <c r="B6" s="29">
        <v>580.7964749753163</v>
      </c>
      <c r="C6" s="29">
        <v>545.6689615033126</v>
      </c>
      <c r="D6" s="29">
        <f t="shared" si="2"/>
        <v>586.6044397250695</v>
      </c>
      <c r="E6" s="29">
        <f t="shared" si="3"/>
        <v>551.1256511183458</v>
      </c>
      <c r="F6" s="42">
        <f t="shared" si="4"/>
        <v>604.2025729168216</v>
      </c>
      <c r="G6" s="42">
        <f t="shared" si="5"/>
        <v>567.6594206518962</v>
      </c>
      <c r="H6" s="227">
        <f t="shared" si="6"/>
        <v>613.7825729168217</v>
      </c>
      <c r="I6" s="227">
        <f t="shared" si="7"/>
        <v>577.2394206518962</v>
      </c>
      <c r="J6" s="225">
        <f t="shared" si="0"/>
        <v>626.0582243751581</v>
      </c>
      <c r="K6" s="225">
        <f t="shared" si="1"/>
        <v>588.7842090649342</v>
      </c>
    </row>
    <row r="7" spans="1:11" ht="15">
      <c r="A7" s="46"/>
      <c r="B7" s="29">
        <v>614.776730344093</v>
      </c>
      <c r="C7" s="29">
        <v>561.3316938198884</v>
      </c>
      <c r="D7" s="29">
        <f t="shared" si="2"/>
        <v>620.9244976475339</v>
      </c>
      <c r="E7" s="29">
        <f t="shared" si="3"/>
        <v>566.9450107580873</v>
      </c>
      <c r="F7" s="42">
        <f t="shared" si="4"/>
        <v>639.55223257696</v>
      </c>
      <c r="G7" s="42">
        <f t="shared" si="5"/>
        <v>583.95336108083</v>
      </c>
      <c r="H7" s="227">
        <f t="shared" si="6"/>
        <v>649.1322325769601</v>
      </c>
      <c r="I7" s="227">
        <f t="shared" si="7"/>
        <v>593.53336108083</v>
      </c>
      <c r="J7" s="225">
        <f t="shared" si="0"/>
        <v>662.1148772284993</v>
      </c>
      <c r="K7" s="225">
        <f t="shared" si="1"/>
        <v>605.4040283024466</v>
      </c>
    </row>
    <row r="8" spans="1:11" ht="15">
      <c r="A8" s="45"/>
      <c r="B8" s="29">
        <v>637.7468816145416</v>
      </c>
      <c r="C8" s="29">
        <v>580.7887289810636</v>
      </c>
      <c r="D8" s="29">
        <f t="shared" si="2"/>
        <v>644.1243504306871</v>
      </c>
      <c r="E8" s="29">
        <f t="shared" si="3"/>
        <v>586.5966162708743</v>
      </c>
      <c r="F8" s="42">
        <f t="shared" si="4"/>
        <v>663.4480809436077</v>
      </c>
      <c r="G8" s="42">
        <f t="shared" si="5"/>
        <v>604.1945147590005</v>
      </c>
      <c r="H8" s="227">
        <f t="shared" si="6"/>
        <v>673.0280809436077</v>
      </c>
      <c r="I8" s="227">
        <f t="shared" si="7"/>
        <v>613.7745147590006</v>
      </c>
      <c r="J8" s="225">
        <f t="shared" si="0"/>
        <v>686.4886425624799</v>
      </c>
      <c r="K8" s="225">
        <f t="shared" si="1"/>
        <v>626.0500050541806</v>
      </c>
    </row>
    <row r="9" spans="1:11" ht="15">
      <c r="A9" s="46"/>
      <c r="B9" s="29">
        <v>639.0259101139001</v>
      </c>
      <c r="C9" s="29">
        <v>614.7747100126543</v>
      </c>
      <c r="D9" s="29">
        <f t="shared" si="2"/>
        <v>645.4161692150391</v>
      </c>
      <c r="E9" s="29">
        <f t="shared" si="3"/>
        <v>620.9224571127809</v>
      </c>
      <c r="F9" s="42">
        <f t="shared" si="4"/>
        <v>664.7786542914903</v>
      </c>
      <c r="G9" s="42">
        <f t="shared" si="5"/>
        <v>639.5501308261643</v>
      </c>
      <c r="H9" s="227">
        <f t="shared" si="6"/>
        <v>674.3586542914903</v>
      </c>
      <c r="I9" s="227">
        <f t="shared" si="7"/>
        <v>649.1301308261643</v>
      </c>
      <c r="J9" s="225">
        <f t="shared" si="0"/>
        <v>687.8458273773201</v>
      </c>
      <c r="K9" s="225">
        <f t="shared" si="1"/>
        <v>662.1127334426876</v>
      </c>
    </row>
    <row r="10" spans="1:11" ht="15">
      <c r="A10" s="46"/>
      <c r="B10" s="29">
        <v>640.8680668798</v>
      </c>
      <c r="C10" s="29">
        <v>637.7551269075371</v>
      </c>
      <c r="D10" s="29">
        <f t="shared" si="2"/>
        <v>647.276747548598</v>
      </c>
      <c r="E10" s="29">
        <f t="shared" si="3"/>
        <v>644.1326781766126</v>
      </c>
      <c r="F10" s="42">
        <f t="shared" si="4"/>
        <v>666.695049975056</v>
      </c>
      <c r="G10" s="42">
        <f t="shared" si="5"/>
        <v>663.456658521911</v>
      </c>
      <c r="H10" s="227">
        <f t="shared" si="6"/>
        <v>676.275049975056</v>
      </c>
      <c r="I10" s="227">
        <f t="shared" si="7"/>
        <v>673.036658521911</v>
      </c>
      <c r="J10" s="225">
        <f t="shared" si="0"/>
        <v>689.8005509745572</v>
      </c>
      <c r="K10" s="225">
        <f t="shared" si="1"/>
        <v>686.4973916923493</v>
      </c>
    </row>
    <row r="11" spans="2:11" ht="15">
      <c r="B11" s="29">
        <v>642.5408299201002</v>
      </c>
      <c r="C11" s="29">
        <v>639.0209964713814</v>
      </c>
      <c r="D11" s="29">
        <f t="shared" si="2"/>
        <v>648.9662382193012</v>
      </c>
      <c r="E11" s="29">
        <f t="shared" si="3"/>
        <v>645.4112064360952</v>
      </c>
      <c r="F11" s="42">
        <f t="shared" si="4"/>
        <v>668.4352253658802</v>
      </c>
      <c r="G11" s="42">
        <f t="shared" si="5"/>
        <v>664.7735426291781</v>
      </c>
      <c r="H11" s="227">
        <f t="shared" si="6"/>
        <v>678.0152253658803</v>
      </c>
      <c r="I11" s="227">
        <f t="shared" si="7"/>
        <v>674.3535426291782</v>
      </c>
      <c r="J11" s="225">
        <f t="shared" si="0"/>
        <v>691.5755298731979</v>
      </c>
      <c r="K11" s="225">
        <f t="shared" si="1"/>
        <v>687.8406134817617</v>
      </c>
    </row>
    <row r="12" spans="2:11" ht="15">
      <c r="B12" s="29">
        <v>644.24535428395</v>
      </c>
      <c r="C12" s="29">
        <v>640.8706145015386</v>
      </c>
      <c r="D12" s="29">
        <f t="shared" si="2"/>
        <v>650.6878078267895</v>
      </c>
      <c r="E12" s="29">
        <f t="shared" si="3"/>
        <v>647.279320646554</v>
      </c>
      <c r="F12" s="42">
        <f t="shared" si="4"/>
        <v>670.2084420615931</v>
      </c>
      <c r="G12" s="42">
        <f t="shared" si="5"/>
        <v>666.6977002659506</v>
      </c>
      <c r="H12" s="227">
        <f t="shared" si="6"/>
        <v>679.7884420615932</v>
      </c>
      <c r="I12" s="227">
        <f t="shared" si="7"/>
        <v>676.2777002659507</v>
      </c>
      <c r="J12" s="225">
        <f t="shared" si="0"/>
        <v>693.3842109028251</v>
      </c>
      <c r="K12" s="225">
        <f t="shared" si="1"/>
        <v>689.8032542712697</v>
      </c>
    </row>
    <row r="13" spans="1:11" ht="15">
      <c r="A13" s="46"/>
      <c r="B13" s="29">
        <v>646.19338212835</v>
      </c>
      <c r="C13" s="29">
        <v>642.5421944325365</v>
      </c>
      <c r="D13" s="29">
        <f t="shared" si="2"/>
        <v>652.6553159496335</v>
      </c>
      <c r="E13" s="29">
        <f t="shared" si="3"/>
        <v>648.9676163768619</v>
      </c>
      <c r="F13" s="42">
        <f t="shared" si="4"/>
        <v>672.2349754281225</v>
      </c>
      <c r="G13" s="42">
        <f t="shared" si="5"/>
        <v>668.4366448681677</v>
      </c>
      <c r="H13" s="227">
        <f t="shared" si="6"/>
        <v>681.8149754281226</v>
      </c>
      <c r="I13" s="227">
        <f t="shared" si="7"/>
        <v>678.0166448681678</v>
      </c>
      <c r="J13" s="225">
        <f t="shared" si="0"/>
        <v>695.4512749366851</v>
      </c>
      <c r="K13" s="225">
        <f t="shared" si="1"/>
        <v>691.5769777655312</v>
      </c>
    </row>
    <row r="14" spans="1:11" ht="15">
      <c r="A14" s="46"/>
      <c r="B14" s="29">
        <v>648.0249517863999</v>
      </c>
      <c r="C14" s="29">
        <v>644.2434473800607</v>
      </c>
      <c r="D14" s="29">
        <f t="shared" si="2"/>
        <v>654.5052013042639</v>
      </c>
      <c r="E14" s="29">
        <f t="shared" si="3"/>
        <v>650.6858818538614</v>
      </c>
      <c r="F14" s="42">
        <f t="shared" si="4"/>
        <v>674.1403573433918</v>
      </c>
      <c r="G14" s="42">
        <f t="shared" si="5"/>
        <v>670.2064583094772</v>
      </c>
      <c r="H14" s="227">
        <f t="shared" si="6"/>
        <v>683.7203573433918</v>
      </c>
      <c r="I14" s="227">
        <f t="shared" si="7"/>
        <v>679.7864583094772</v>
      </c>
      <c r="J14" s="225">
        <f t="shared" si="0"/>
        <v>697.3947644902596</v>
      </c>
      <c r="K14" s="225">
        <f t="shared" si="1"/>
        <v>693.3821874756668</v>
      </c>
    </row>
    <row r="15" spans="1:11" ht="15">
      <c r="A15" s="46"/>
      <c r="B15" s="29">
        <v>649.75065036595</v>
      </c>
      <c r="C15" s="29">
        <v>646.2023539653069</v>
      </c>
      <c r="D15" s="29">
        <f t="shared" si="2"/>
        <v>656.2481568696095</v>
      </c>
      <c r="E15" s="29">
        <f t="shared" si="3"/>
        <v>652.6643775049599</v>
      </c>
      <c r="F15" s="42">
        <f t="shared" si="4"/>
        <v>675.9356015756978</v>
      </c>
      <c r="G15" s="42">
        <f t="shared" si="5"/>
        <v>672.2443088301087</v>
      </c>
      <c r="H15" s="227">
        <f t="shared" si="6"/>
        <v>685.5156015756978</v>
      </c>
      <c r="I15" s="227">
        <f t="shared" si="7"/>
        <v>681.8243088301087</v>
      </c>
      <c r="J15" s="225">
        <f t="shared" si="0"/>
        <v>699.2259136072117</v>
      </c>
      <c r="K15" s="225">
        <f t="shared" si="1"/>
        <v>695.4607950067109</v>
      </c>
    </row>
    <row r="16" spans="1:11" ht="15">
      <c r="A16" s="46"/>
      <c r="B16" s="29">
        <v>651.6245684554001</v>
      </c>
      <c r="C16" s="29">
        <v>648.0218114844462</v>
      </c>
      <c r="D16" s="29">
        <f t="shared" si="2"/>
        <v>658.140814139954</v>
      </c>
      <c r="E16" s="29">
        <f t="shared" si="3"/>
        <v>654.5020295992906</v>
      </c>
      <c r="F16" s="42">
        <f t="shared" si="4"/>
        <v>677.8850385641526</v>
      </c>
      <c r="G16" s="42">
        <f t="shared" si="5"/>
        <v>674.1370904872693</v>
      </c>
      <c r="H16" s="227">
        <f t="shared" si="6"/>
        <v>687.4650385641527</v>
      </c>
      <c r="I16" s="227">
        <f t="shared" si="7"/>
        <v>683.7170904872694</v>
      </c>
      <c r="J16" s="225">
        <f t="shared" si="0"/>
        <v>701.2143393354357</v>
      </c>
      <c r="K16" s="225">
        <f t="shared" si="1"/>
        <v>697.3914322970148</v>
      </c>
    </row>
    <row r="17" spans="1:11" ht="15">
      <c r="A17" s="46"/>
      <c r="B17" s="29">
        <v>653.6149447312001</v>
      </c>
      <c r="C17" s="29">
        <v>649.7423589484973</v>
      </c>
      <c r="D17" s="29">
        <f t="shared" si="2"/>
        <v>660.1510941785122</v>
      </c>
      <c r="E17" s="29">
        <f t="shared" si="3"/>
        <v>656.2397825379823</v>
      </c>
      <c r="F17" s="42">
        <f t="shared" si="4"/>
        <v>679.9556270038676</v>
      </c>
      <c r="G17" s="42">
        <f t="shared" si="5"/>
        <v>675.9269760141217</v>
      </c>
      <c r="H17" s="227">
        <f t="shared" si="6"/>
        <v>689.5356270038676</v>
      </c>
      <c r="I17" s="227">
        <f t="shared" si="7"/>
        <v>685.5069760141217</v>
      </c>
      <c r="J17" s="225">
        <f t="shared" si="0"/>
        <v>703.326339543945</v>
      </c>
      <c r="K17" s="225">
        <f t="shared" si="1"/>
        <v>699.2171155344042</v>
      </c>
    </row>
    <row r="18" spans="1:11" ht="15">
      <c r="A18" s="46"/>
      <c r="B18" s="29">
        <v>656.1558506152</v>
      </c>
      <c r="C18" s="29">
        <v>651.6221374896722</v>
      </c>
      <c r="D18" s="29">
        <f t="shared" si="2"/>
        <v>662.717409121352</v>
      </c>
      <c r="E18" s="29">
        <f t="shared" si="3"/>
        <v>658.138358864569</v>
      </c>
      <c r="F18" s="42">
        <f t="shared" si="4"/>
        <v>682.5989313949926</v>
      </c>
      <c r="G18" s="42">
        <f t="shared" si="5"/>
        <v>677.8825096305061</v>
      </c>
      <c r="H18" s="227">
        <f t="shared" si="6"/>
        <v>692.1789313949927</v>
      </c>
      <c r="I18" s="227">
        <f t="shared" si="7"/>
        <v>687.4625096305061</v>
      </c>
      <c r="J18" s="225">
        <f t="shared" si="0"/>
        <v>706.0225100228926</v>
      </c>
      <c r="K18" s="225">
        <f t="shared" si="1"/>
        <v>701.2117598231163</v>
      </c>
    </row>
    <row r="19" spans="1:17" ht="15">
      <c r="A19" s="46"/>
      <c r="B19" s="29">
        <v>658.6014725285501</v>
      </c>
      <c r="C19" s="29">
        <v>653.6206080969537</v>
      </c>
      <c r="D19" s="29">
        <f t="shared" si="2"/>
        <v>665.1874872538356</v>
      </c>
      <c r="E19" s="29">
        <f t="shared" si="3"/>
        <v>660.1568141779233</v>
      </c>
      <c r="F19" s="42">
        <f t="shared" si="4"/>
        <v>685.1431118714506</v>
      </c>
      <c r="G19" s="42">
        <f t="shared" si="5"/>
        <v>679.961518603261</v>
      </c>
      <c r="H19" s="227">
        <f t="shared" si="6"/>
        <v>694.7231118714507</v>
      </c>
      <c r="I19" s="227">
        <f t="shared" si="7"/>
        <v>689.541518603261</v>
      </c>
      <c r="J19" s="225">
        <f t="shared" si="0"/>
        <v>708.6175741088797</v>
      </c>
      <c r="K19" s="225">
        <f t="shared" si="1"/>
        <v>703.3323489753262</v>
      </c>
      <c r="L19" s="42"/>
      <c r="M19" s="42"/>
      <c r="N19" s="42"/>
      <c r="O19" s="42"/>
      <c r="P19" s="42"/>
      <c r="Q19" s="42"/>
    </row>
    <row r="20" spans="1:32" ht="15">
      <c r="A20" s="46"/>
      <c r="B20" s="29">
        <v>661.12120419685</v>
      </c>
      <c r="C20" s="29">
        <v>656.1625965127301</v>
      </c>
      <c r="D20" s="29">
        <f t="shared" si="2"/>
        <v>667.7324162388186</v>
      </c>
      <c r="E20" s="29">
        <f t="shared" si="3"/>
        <v>662.7242224778574</v>
      </c>
      <c r="F20" s="42">
        <f t="shared" si="4"/>
        <v>687.7643887259832</v>
      </c>
      <c r="G20" s="42">
        <f t="shared" si="5"/>
        <v>682.6059491521931</v>
      </c>
      <c r="H20" s="227">
        <f t="shared" si="6"/>
        <v>697.3443887259832</v>
      </c>
      <c r="I20" s="227">
        <f t="shared" si="7"/>
        <v>692.1859491521932</v>
      </c>
      <c r="J20" s="225">
        <f t="shared" si="0"/>
        <v>711.2912765005029</v>
      </c>
      <c r="K20" s="225">
        <f t="shared" si="1"/>
        <v>706.0296681352371</v>
      </c>
      <c r="L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12" ht="15">
      <c r="A21" s="46"/>
      <c r="B21" s="29"/>
      <c r="C21" s="29">
        <v>658.5948088789291</v>
      </c>
      <c r="E21" s="29">
        <f t="shared" si="3"/>
        <v>665.1807569677185</v>
      </c>
      <c r="G21" s="42">
        <f t="shared" si="5"/>
        <v>685.1361796767501</v>
      </c>
      <c r="I21" s="227">
        <f t="shared" si="7"/>
        <v>694.7161796767501</v>
      </c>
      <c r="J21" s="225"/>
      <c r="K21" s="225">
        <f>I21*1.02</f>
        <v>708.6105032702851</v>
      </c>
      <c r="L21" s="42"/>
    </row>
    <row r="22" spans="1:12" ht="15">
      <c r="A22" s="46"/>
      <c r="B22" s="29"/>
      <c r="C22" s="29">
        <v>661.1175027781802</v>
      </c>
      <c r="E22" s="29">
        <f t="shared" si="3"/>
        <v>667.728677805962</v>
      </c>
      <c r="G22" s="42">
        <f t="shared" si="5"/>
        <v>687.7605381401409</v>
      </c>
      <c r="I22" s="227">
        <f t="shared" si="7"/>
        <v>697.3405381401409</v>
      </c>
      <c r="J22" s="225"/>
      <c r="K22" s="225">
        <f>I22*1.02</f>
        <v>711.2873489029437</v>
      </c>
      <c r="L22" s="42"/>
    </row>
    <row r="23" spans="1:12" ht="15">
      <c r="A23" s="46"/>
      <c r="J23" s="225"/>
      <c r="K23" s="225"/>
      <c r="L23" s="42"/>
    </row>
    <row r="24" spans="1:12" ht="15">
      <c r="A24" s="46"/>
      <c r="J24" s="225"/>
      <c r="K24" s="225"/>
      <c r="L24" s="42"/>
    </row>
    <row r="25" spans="1:12" ht="15">
      <c r="A25" s="46"/>
      <c r="J25" s="225"/>
      <c r="K25" s="225"/>
      <c r="L25" s="42"/>
    </row>
    <row r="26" spans="1:33" ht="15">
      <c r="A26" s="46"/>
      <c r="J26" s="225"/>
      <c r="K26" s="22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13" ht="15">
      <c r="A27" s="46"/>
      <c r="J27" s="225"/>
      <c r="K27" s="225"/>
      <c r="L27" s="42"/>
      <c r="M27" s="42"/>
    </row>
    <row r="28" spans="1:13" ht="15">
      <c r="A28" s="46"/>
      <c r="J28" s="225"/>
      <c r="K28" s="225"/>
      <c r="L28" s="42"/>
      <c r="M28" s="42"/>
    </row>
    <row r="29" spans="1:13" ht="15">
      <c r="A29" s="46"/>
      <c r="J29" s="225"/>
      <c r="K29" s="225"/>
      <c r="L29" s="42"/>
      <c r="M29" s="42"/>
    </row>
    <row r="30" spans="1:13" ht="15">
      <c r="A30" s="48"/>
      <c r="J30" s="225"/>
      <c r="K30" s="225"/>
      <c r="L30" s="42"/>
      <c r="M30" s="42"/>
    </row>
    <row r="31" spans="10:13" ht="15">
      <c r="J31" s="225"/>
      <c r="K31" s="225"/>
      <c r="L31" s="42"/>
      <c r="M31" s="42"/>
    </row>
    <row r="32" spans="10:13" ht="15">
      <c r="J32" s="225"/>
      <c r="K32" s="225"/>
      <c r="L32" s="42"/>
      <c r="M32" s="42"/>
    </row>
    <row r="33" spans="10:13" ht="15">
      <c r="J33" s="225"/>
      <c r="K33" s="225"/>
      <c r="L33" s="42"/>
      <c r="M33" s="42"/>
    </row>
    <row r="34" spans="10:13" ht="15">
      <c r="J34" s="225"/>
      <c r="K34" s="225"/>
      <c r="L34" s="42"/>
      <c r="M34" s="42"/>
    </row>
    <row r="35" spans="10:13" ht="15">
      <c r="J35" s="225"/>
      <c r="K35" s="225"/>
      <c r="L35" s="42"/>
      <c r="M35" s="42"/>
    </row>
    <row r="36" spans="10:13" ht="15">
      <c r="J36" s="225"/>
      <c r="K36" s="225"/>
      <c r="L36" s="42"/>
      <c r="M36" s="42"/>
    </row>
    <row r="37" spans="1:11" s="32" customFormat="1" ht="30.75" customHeight="1" thickBot="1">
      <c r="A37" s="724" t="s">
        <v>324</v>
      </c>
      <c r="B37" s="725"/>
      <c r="C37" s="725"/>
      <c r="D37" s="725"/>
      <c r="E37" s="725"/>
      <c r="F37" s="725"/>
      <c r="G37" s="725"/>
      <c r="H37" s="725"/>
      <c r="I37" s="726"/>
      <c r="J37" s="225"/>
      <c r="K37" s="225"/>
    </row>
    <row r="38" spans="10:13" ht="15.75" thickTop="1">
      <c r="J38" s="225"/>
      <c r="K38" s="225"/>
      <c r="M38" s="42"/>
    </row>
    <row r="39" spans="10:13" ht="15">
      <c r="J39" s="225"/>
      <c r="K39" s="225"/>
      <c r="M39" s="42"/>
    </row>
    <row r="40" spans="10:13" ht="15">
      <c r="J40" s="225"/>
      <c r="K40" s="225"/>
      <c r="M40" s="42"/>
    </row>
    <row r="41" spans="10:13" ht="15">
      <c r="J41" s="225"/>
      <c r="K41" s="225"/>
      <c r="M41" s="42"/>
    </row>
    <row r="42" spans="10:13" ht="15">
      <c r="J42" s="225"/>
      <c r="K42" s="225"/>
      <c r="M42" s="42"/>
    </row>
    <row r="43" spans="10:13" ht="15">
      <c r="J43" s="225"/>
      <c r="K43" s="225"/>
      <c r="M43" s="42"/>
    </row>
    <row r="44" spans="10:11" ht="15">
      <c r="J44" s="225"/>
      <c r="K44" s="225"/>
    </row>
    <row r="45" spans="10:11" ht="15">
      <c r="J45" s="225"/>
      <c r="K45" s="225"/>
    </row>
    <row r="46" spans="10:11" ht="15">
      <c r="J46" s="225"/>
      <c r="K46" s="225"/>
    </row>
    <row r="47" spans="10:11" ht="15">
      <c r="J47" s="225"/>
      <c r="K47" s="225"/>
    </row>
    <row r="48" spans="10:11" ht="15">
      <c r="J48" s="225"/>
      <c r="K48" s="225"/>
    </row>
    <row r="49" spans="10:11" ht="15">
      <c r="J49" s="225"/>
      <c r="K49" s="225"/>
    </row>
    <row r="50" spans="10:11" ht="15">
      <c r="J50" s="225"/>
      <c r="K50" s="225"/>
    </row>
    <row r="51" spans="10:11" ht="15">
      <c r="J51" s="225"/>
      <c r="K51" s="225"/>
    </row>
    <row r="52" spans="10:11" ht="15">
      <c r="J52" s="225"/>
      <c r="K52" s="225"/>
    </row>
    <row r="53" spans="10:11" ht="15">
      <c r="J53" s="225"/>
      <c r="K53" s="225"/>
    </row>
    <row r="54" spans="10:11" ht="15">
      <c r="J54" s="225"/>
      <c r="K54" s="225"/>
    </row>
    <row r="55" spans="10:11" ht="15">
      <c r="J55" s="225"/>
      <c r="K55" s="225"/>
    </row>
    <row r="56" spans="10:11" ht="15">
      <c r="J56" s="225"/>
      <c r="K56" s="225"/>
    </row>
    <row r="57" spans="10:11" ht="15">
      <c r="J57" s="225"/>
      <c r="K57" s="225"/>
    </row>
    <row r="58" spans="10:11" ht="15">
      <c r="J58" s="225"/>
      <c r="K58" s="225"/>
    </row>
    <row r="59" spans="10:11" ht="15">
      <c r="J59" s="225"/>
      <c r="K59" s="225"/>
    </row>
    <row r="60" spans="10:11" ht="15">
      <c r="J60" s="225"/>
      <c r="K60" s="225"/>
    </row>
    <row r="61" spans="10:11" ht="15">
      <c r="J61" s="225"/>
      <c r="K61" s="225"/>
    </row>
    <row r="62" spans="10:11" ht="15">
      <c r="J62" s="225"/>
      <c r="K62" s="225"/>
    </row>
    <row r="63" spans="10:11" ht="15">
      <c r="J63" s="225"/>
      <c r="K63" s="225"/>
    </row>
    <row r="64" spans="10:11" ht="15">
      <c r="J64" s="225"/>
      <c r="K64" s="225"/>
    </row>
    <row r="65" spans="10:11" ht="15">
      <c r="J65" s="225"/>
      <c r="K65" s="225"/>
    </row>
    <row r="66" spans="10:11" ht="15">
      <c r="J66" s="225"/>
      <c r="K66" s="225"/>
    </row>
    <row r="67" spans="10:11" ht="15">
      <c r="J67" s="225"/>
      <c r="K67" s="225"/>
    </row>
    <row r="68" spans="10:11" ht="15">
      <c r="J68" s="225"/>
      <c r="K68" s="225"/>
    </row>
    <row r="69" spans="10:11" ht="15">
      <c r="J69" s="225"/>
      <c r="K69" s="225"/>
    </row>
    <row r="70" spans="10:11" ht="15">
      <c r="J70" s="225"/>
      <c r="K70" s="225"/>
    </row>
    <row r="71" spans="10:11" ht="15">
      <c r="J71" s="225"/>
      <c r="K71" s="225"/>
    </row>
    <row r="72" spans="10:11" ht="15">
      <c r="J72" s="225"/>
      <c r="K72" s="225"/>
    </row>
    <row r="73" spans="10:11" ht="15">
      <c r="J73" s="225"/>
      <c r="K73" s="225"/>
    </row>
    <row r="74" spans="10:11" ht="15">
      <c r="J74" s="225"/>
      <c r="K74" s="225"/>
    </row>
    <row r="75" spans="10:11" ht="15">
      <c r="J75" s="225"/>
      <c r="K75" s="225"/>
    </row>
    <row r="76" spans="10:11" ht="15">
      <c r="J76" s="225"/>
      <c r="K76" s="225"/>
    </row>
    <row r="77" spans="10:11" ht="15">
      <c r="J77" s="225"/>
      <c r="K77" s="225"/>
    </row>
    <row r="78" spans="10:11" ht="15">
      <c r="J78" s="225"/>
      <c r="K78" s="225"/>
    </row>
    <row r="79" spans="10:11" ht="15">
      <c r="J79" s="225"/>
      <c r="K79" s="225"/>
    </row>
    <row r="80" spans="10:11" ht="15">
      <c r="J80" s="225"/>
      <c r="K80" s="225"/>
    </row>
    <row r="81" spans="10:11" ht="15">
      <c r="J81" s="225"/>
      <c r="K81" s="225"/>
    </row>
    <row r="84" spans="10:11" ht="15">
      <c r="J84" s="344"/>
      <c r="K84" s="344"/>
    </row>
  </sheetData>
  <sheetProtection/>
  <mergeCells count="1">
    <mergeCell ref="A37:I37"/>
  </mergeCells>
  <hyperlinks>
    <hyperlink ref="A37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Education &amp;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External Staff Relations Section</dc:creator>
  <cp:keywords/>
  <dc:description/>
  <cp:lastModifiedBy>Flynn, DeirdreM  (Dfheris)</cp:lastModifiedBy>
  <cp:lastPrinted>2022-10-04T09:34:49Z</cp:lastPrinted>
  <dcterms:created xsi:type="dcterms:W3CDTF">1999-06-16T09:11:00Z</dcterms:created>
  <dcterms:modified xsi:type="dcterms:W3CDTF">2023-02-24T09:27:54Z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